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  <sheet name="Лист2" sheetId="2" r:id="rId2"/>
    <sheet name="Лист3" sheetId="3" r:id="rId3"/>
    <sheet name="Лист5" sheetId="4" r:id="rId4"/>
    <sheet name="Лист6" sheetId="5" r:id="rId5"/>
    <sheet name="Лист7" sheetId="6" r:id="rId6"/>
    <sheet name="Лист8" sheetId="7" r:id="rId7"/>
  </sheets>
  <definedNames/>
  <calcPr fullCalcOnLoad="1" refMode="R1C1"/>
</workbook>
</file>

<file path=xl/sharedStrings.xml><?xml version="1.0" encoding="utf-8"?>
<sst xmlns="http://schemas.openxmlformats.org/spreadsheetml/2006/main" count="610" uniqueCount="221">
  <si>
    <t>Среднемесячный размер оплаты труда на одного работника, руб.</t>
  </si>
  <si>
    <t>всего</t>
  </si>
  <si>
    <t>в том числе:</t>
  </si>
  <si>
    <t>х</t>
  </si>
  <si>
    <t>Наименование расходов</t>
  </si>
  <si>
    <t>Количество</t>
  </si>
  <si>
    <t>Сумма, руб.</t>
  </si>
  <si>
    <t>Наименование государственного внебюджетного фонда</t>
  </si>
  <si>
    <t>1.1.</t>
  </si>
  <si>
    <t>Страховые взносы в Пенсионный фонд Российской Федерации, всего</t>
  </si>
  <si>
    <t>по ставке 22,0 %</t>
  </si>
  <si>
    <t>по ставке 10,0 %</t>
  </si>
  <si>
    <t>1.2.</t>
  </si>
  <si>
    <t>1.3.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</si>
  <si>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</si>
  <si>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</si>
  <si>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</si>
  <si>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 xml:space="preserve">обязательное социальное страхование на случай временной </t>
  </si>
  <si>
    <t>2.1.</t>
  </si>
  <si>
    <t>с применением ставки взносов в Фонд социального страхования</t>
  </si>
  <si>
    <t>Российской Федерации по ставке 0,0 %</t>
  </si>
  <si>
    <t>2.2.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</si>
  <si>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</si>
  <si>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</si>
  <si>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2.3.</t>
  </si>
  <si>
    <t>2.4.</t>
  </si>
  <si>
    <t>2.5.</t>
  </si>
  <si>
    <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</rPr>
      <t>*</t>
    </r>
  </si>
  <si>
    <t>Страховые взносы в Федеральный фонд обязательного медицинского</t>
  </si>
  <si>
    <t>страхования, всего (по ставке 5,1 %)</t>
  </si>
  <si>
    <t>Наименование показателя</t>
  </si>
  <si>
    <t>Федерации, всего</t>
  </si>
  <si>
    <t>нетрудоспособности и в связи с материнством по ставке 2,9 %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</si>
  <si>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</si>
  <si>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Приложение 3</t>
  </si>
  <si>
    <t>1. Расчеты (обоснования) выплат персоналу (строка 2100)</t>
  </si>
  <si>
    <t>субсидия на финансовое обеспечение выполнения муниципального задания</t>
  </si>
  <si>
    <t>Наименование должности</t>
  </si>
  <si>
    <t>Установленная численность, единиц</t>
  </si>
  <si>
    <t>№ п/п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</si>
  <si>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</si>
  <si>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</si>
  <si>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</si>
  <si>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Фонд оплаты труда в год, руб.</t>
  </si>
  <si>
    <t>областной бюджет</t>
  </si>
  <si>
    <t>местный бюджет</t>
  </si>
  <si>
    <t>субсидии на иные цели</t>
  </si>
  <si>
    <t>поступления от оказания услуг (выполнения работ) на платной основе и иной приносящей доход деятельности</t>
  </si>
  <si>
    <t>4=5+6+7</t>
  </si>
  <si>
    <t>1.1. Расчеты (обоснования) расходов на оплату труда (КВР 111)</t>
  </si>
  <si>
    <t>Средний размер выплат на одного работника в день, руб.</t>
  </si>
  <si>
    <t>Количество работников, чел.</t>
  </si>
  <si>
    <t>Количество дней</t>
  </si>
  <si>
    <t xml:space="preserve">Сумма, руб. </t>
  </si>
  <si>
    <t>6=3*4*5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</si>
  <si>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</si>
  <si>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</si>
  <si>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</si>
  <si>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5=3*4</t>
  </si>
  <si>
    <t>Средний размер выплат на одного человека в день, руб.</t>
  </si>
  <si>
    <t>Количество человек</t>
  </si>
  <si>
    <t>в Фонд социального страхования Российской Федерации, в Федеральный фонд обязательного медицинского страхования (КВР 119)</t>
  </si>
  <si>
    <t>Количество платежей в год</t>
  </si>
  <si>
    <t xml:space="preserve">Цена работы (услуги), руб. </t>
  </si>
  <si>
    <t>Стоимость работ (услуг), руб.</t>
  </si>
  <si>
    <t>Средняя стоимость, рубб</t>
  </si>
  <si>
    <t>в том числе по источникам финасового обеспечения</t>
  </si>
  <si>
    <t>Количество номеров</t>
  </si>
  <si>
    <t>Стоимость за единицу, руб.</t>
  </si>
  <si>
    <t>Итого по КОСГУ 225:</t>
  </si>
  <si>
    <t>Итого по КОСГУ 226:</t>
  </si>
  <si>
    <t>Итого по КОСГУ 310:</t>
  </si>
  <si>
    <t>Итого по КОСГУ 341 :</t>
  </si>
  <si>
    <t>Итого по КОСГУ 342 :</t>
  </si>
  <si>
    <t>Итого по КОСГУ 343 :</t>
  </si>
  <si>
    <t>Итого по КОСГУ 344 :</t>
  </si>
  <si>
    <t>Итого по КОСГУ 345 :</t>
  </si>
  <si>
    <t>Итого по КОСГУ 346 :</t>
  </si>
  <si>
    <t>Итого по КОСГУ 349 :</t>
  </si>
  <si>
    <t>Итого по КОСГУ 347 :</t>
  </si>
  <si>
    <t>Итого по КОСГУ 211:</t>
  </si>
  <si>
    <t>Итого по КОСГУ 212:</t>
  </si>
  <si>
    <t>Итого по КОСГУ 266:</t>
  </si>
  <si>
    <t>1.2. Расчеты (обоснования) пособий за первые три дня временной нетрудоспособности за счет средств работодателя, в случае заболевания работника или полученной им травмы (за исключением несчастных случаев на производстве и профессиональных заболеваний) (КВР 111)</t>
  </si>
  <si>
    <t>Средний размер выплаты на одного работника, руб.</t>
  </si>
  <si>
    <t>код субсидии</t>
  </si>
  <si>
    <t>Размер базы для начисления страховых взносов, руб.</t>
  </si>
  <si>
    <t>Сумма взноса, руб.</t>
  </si>
  <si>
    <t>Код и наименование фукциональной статьи расходов</t>
  </si>
  <si>
    <t>Итого по КОСГУ 226 :</t>
  </si>
  <si>
    <t>Итого по КОСГУ 221:</t>
  </si>
  <si>
    <t>Количество услуг перевозки</t>
  </si>
  <si>
    <t>Цена услуги перевозки, руб.</t>
  </si>
  <si>
    <t>Итого по КОСГУ 222:</t>
  </si>
  <si>
    <t>Размер потребления ресурсов</t>
  </si>
  <si>
    <t>Тариф (с учетом НДС), руб.</t>
  </si>
  <si>
    <t>Индексация, %</t>
  </si>
  <si>
    <t>Итого по КОСГУ 223:</t>
  </si>
  <si>
    <t>Ставка арендной платы</t>
  </si>
  <si>
    <t>Стоимость с учетом НДС, руб.</t>
  </si>
  <si>
    <t>Итого по КОСГУ 224 :</t>
  </si>
  <si>
    <t>Итого по КОСГУ 227:</t>
  </si>
  <si>
    <t>Общая сумма выплат, руб.</t>
  </si>
  <si>
    <t>Налоговая база, руб.</t>
  </si>
  <si>
    <t>Ставка налога, %</t>
  </si>
  <si>
    <t>6=3*4*5/100</t>
  </si>
  <si>
    <t>5=3*4/100</t>
  </si>
  <si>
    <t>Итого по КОСГУ 291:</t>
  </si>
  <si>
    <t>Итого по КОСГУ 292:</t>
  </si>
  <si>
    <t>Итого по КОСГУ 293:</t>
  </si>
  <si>
    <t>Итого по КОСГУ 295:</t>
  </si>
  <si>
    <t>Сумма исчисленного налога, подлежащего уплате (государственной пошлины, штрафов (в том числе административных), пеней, иных платежей), руб.</t>
  </si>
  <si>
    <t>Общая сумма возмещения, руб.</t>
  </si>
  <si>
    <t>Средний размер одной выплаты, руб.</t>
  </si>
  <si>
    <t>Судебный акт, номер, дата</t>
  </si>
  <si>
    <t>Итого по КОСГУ 296:</t>
  </si>
  <si>
    <t>Итого по КОСГУ 297:</t>
  </si>
  <si>
    <t>Итого по КОСГУ 228:</t>
  </si>
  <si>
    <t xml:space="preserve">к Порядку </t>
  </si>
  <si>
    <t>2. Расчеты (обоснования) социальных и иных выплат населению (строка 2200)</t>
  </si>
  <si>
    <t>2.1. Расчеты (обоснования) расходов на выплату уволенным работникам среднего месячного заработка на период трудоустройства, в случае их увольнения в связи с ликвидацией организации, иными организационно-штатными мероприятиями, приводящими к сокращению численности или штата работников организации, осуществляемые на основании статей 178 и 318 Трудового кодекса Российской Федерации (КВР 321)</t>
  </si>
  <si>
    <t>3. Расчеты (обоснования) на уплата налогов, сборов и иных платежей (строка 2300)</t>
  </si>
  <si>
    <t>3.1. Расчеты (обоснования) расходов на уплату налогов, сборов и иных платежей (КВР 851, 852, 853)</t>
  </si>
  <si>
    <t>4.1. Расчеты (обоснования) расходов на возмещение истцам судебных издержек на основании вступивших в законную силу судебных актов (КВР 831)</t>
  </si>
  <si>
    <t xml:space="preserve"> 4. Расчеты (обоснования) прочих выплат (кроме выплат на закупку товаров, работ, услуг) (строка 2400)</t>
  </si>
  <si>
    <t>5.1. Расчеты (обоснования) расходов на оплату работ, услуг по содержанию имущества</t>
  </si>
  <si>
    <t xml:space="preserve">5.2. Расчеты (обоснования) расходов на оплату прочих работ, услуг </t>
  </si>
  <si>
    <t>5. Расчеты (обоснования) расходов на закупку товаров, работ, услуг в целях капитального ремонта муниципального имущества (КВР 243) (строка 2630)</t>
  </si>
  <si>
    <t>6. Расчеты (обоснования) расходов на прочую закупку товаров, работ, услуг (КВР 244) (строка 2640)</t>
  </si>
  <si>
    <t xml:space="preserve">6.1. Расчеты (обоснования) расходов на оплату услуг связи </t>
  </si>
  <si>
    <t>6.2. Расчеты (обоснования) расходов на оплату транспортных услуг</t>
  </si>
  <si>
    <t>6.3. Расчеты (обоснования) расходов на оплату коммунальных услуг</t>
  </si>
  <si>
    <t>6.4. Расчеты (обоснования) расходов на оплату аренды имущества</t>
  </si>
  <si>
    <t>6.5. Расчеты (обоснования) расходов на оплату работ, услуг по содержанию имущества</t>
  </si>
  <si>
    <t xml:space="preserve">6.6. Расчеты (обоснования) расходов на оплату прочих работ, услуг </t>
  </si>
  <si>
    <t>6.7. Расчеты (обоснования) расходов на страхование</t>
  </si>
  <si>
    <t xml:space="preserve">6.8. Расчеты (обоснования) расходов на приобретение основных средств </t>
  </si>
  <si>
    <t xml:space="preserve">6.9. Расчеты (обоснования) расходов на приобретение материальных запасов </t>
  </si>
  <si>
    <t>7. Расчеты (обоснования) расходов на капитальные вложения в объекты муниципальной собственности (КВР 406, 407) (строка 2650)</t>
  </si>
  <si>
    <t>7.1. Расчеты (обоснования) расходов на оплату работ, услуг для целей капитальных вложений</t>
  </si>
  <si>
    <t>7.2. Расчеты (обоснования) расходов на приобретение объектов недвижимого имущества, строительство, а также на реконструкцию, техническое перевооружение, расширение, модернизацию (модернизацию с дооборудованием) основных средств, находящихся в муниципальной собственности</t>
  </si>
  <si>
    <t>7.3. Расчеты (обоснования) расходов на приобретение материальных запасов для целей капитальных вложений</t>
  </si>
  <si>
    <t>Итого по КОСГУ 213:</t>
  </si>
  <si>
    <t>Итого по КОСГУ 264:</t>
  </si>
  <si>
    <t>1.3. Расчеты (обоснования) выплат персоналу при направлении в служебные командировки (КВР 112)</t>
  </si>
  <si>
    <t>1.4. Расчеты (обоснования) выплат персоналу по уходу за ребенком (КВР 112)</t>
  </si>
  <si>
    <t>1.5. Расчеты (обоснования) выплат персоналу на прохождение медицинского осмотра (КВР 112)</t>
  </si>
  <si>
    <t>1.6. Расчеты (обоснования) выплат тренерам, спортсменам, учащимся на проезд, проживание в жилых помещениях (найм жилого помещения), питание при их направлении на различного рода мероприятия (физкультурно-спортивные мероприятия, соревнования, олимпиады и иные аналогичные мероприятия) (КВР 113)</t>
  </si>
  <si>
    <t xml:space="preserve">1.7. Расчеты (обоснования) страховых взносов на обязательное страхование в Пенсионный фонд Российской Федерации, </t>
  </si>
  <si>
    <t>8=4*3*12</t>
  </si>
  <si>
    <t>Техническое обслуживание приборов объектовых оконечных ПАК "Стрелец-Мониторинг" и оказание услуг по техническому мониторингу состояния системы АПС 3500,00+4%=3640 (3640 руб. * 12 мес.)</t>
  </si>
  <si>
    <t xml:space="preserve">ГВС, использованная при промывке системы отопления  </t>
  </si>
  <si>
    <t>Дворник</t>
  </si>
  <si>
    <t>Расчеты (обоснования) к плану финансово-хозяйственной деятельности муниципального учреждения по выплатам на 20_20__ год</t>
  </si>
  <si>
    <t>Пособия за первые три дня временной нетрудоспособности за счет средств работодателя,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</si>
  <si>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Общее образование</t>
  </si>
  <si>
    <t>4.2. Расчеты (обоснования) расходов на уплату иных платежей (КВР 853)</t>
  </si>
  <si>
    <t>Предписание, номер, дата</t>
  </si>
  <si>
    <t>Общая сумма , руб.</t>
  </si>
  <si>
    <t>Рабочий по комплексному обслуживанию и ремонту зданий</t>
  </si>
  <si>
    <t>Уборщик служебных помещений</t>
  </si>
  <si>
    <t>Руководитель структурного подразделения</t>
  </si>
  <si>
    <t>Бухгалтер</t>
  </si>
  <si>
    <t>Музыкальный руководитель</t>
  </si>
  <si>
    <t>Инструктор по физической культуре</t>
  </si>
  <si>
    <t>Младший воспитатель</t>
  </si>
  <si>
    <t>Повар</t>
  </si>
  <si>
    <t>Кухонный рабочий</t>
  </si>
  <si>
    <t>Кастелянша</t>
  </si>
  <si>
    <t>Слесарь-ремонтник</t>
  </si>
  <si>
    <t>Сторож</t>
  </si>
  <si>
    <t>Машинист по стирке и ремонту спецодежды</t>
  </si>
  <si>
    <t xml:space="preserve">Воспитатель </t>
  </si>
  <si>
    <t>по выплатам стимулирующего характера по указу президента доплата до среднего</t>
  </si>
  <si>
    <t>0701</t>
  </si>
  <si>
    <t>Предоставление абонентской линии 252+4%=262,08</t>
  </si>
  <si>
    <t>Местные соединения (безлимитный) 348+4%=361,92</t>
  </si>
  <si>
    <t>Местные соединения (лимит) 276+4%=287,04</t>
  </si>
  <si>
    <t>Доступ к сети Интернет 996+4%=1035,84</t>
  </si>
  <si>
    <t>Услуги междугородней связи 33,23+4%=34,56</t>
  </si>
  <si>
    <t xml:space="preserve">Теплоснабжение 1 полугодие (6 мес)                                                 </t>
  </si>
  <si>
    <t xml:space="preserve">Теплоснабжение 2 полугодие (5 мес)                                                 </t>
  </si>
  <si>
    <t>Компонент на теплоноситель (куб.м)                                      (01.01.2020-30.06.2020)</t>
  </si>
  <si>
    <t>Компонент на теплоноситель (куб.м)                                     (01.07.2020-31.12.2020)</t>
  </si>
  <si>
    <t>Компонент на теплоэнергию (гКал)                                     (01.01.2020-30.06.2020)</t>
  </si>
  <si>
    <t>Компонент на теплоэнергию (гКал)                                     (01.07.2020-31.12.2020)</t>
  </si>
  <si>
    <t xml:space="preserve">Водоснабжение 1 полугодие </t>
  </si>
  <si>
    <t xml:space="preserve">Водоснабжение 2 полугодие   </t>
  </si>
  <si>
    <t xml:space="preserve">Водоотведение 1 погодие </t>
  </si>
  <si>
    <t xml:space="preserve">Водоотведение 2 погугодие </t>
  </si>
  <si>
    <t xml:space="preserve">Электроэнергия  </t>
  </si>
  <si>
    <t>Гидропневматическая промывка системы отопления здания 2225,46+4%=2314,48 (2 часа * 2314,48 руб. = 4628,96)</t>
  </si>
  <si>
    <t>Обслуживание АПС 3776,00+4%=3927,04(3927,04 руб. * 12 мес. = =47124,48)</t>
  </si>
  <si>
    <t>Дератизация (579,74 руб.+4%=602,93 * 12 мес.)</t>
  </si>
  <si>
    <t xml:space="preserve">Аккарицидная обработка территории от клещей 0,70 руб. +4%=0,73(4000 кв.м * 0,73 руб.) </t>
  </si>
  <si>
    <t>Техническое обслуживание АИТП и узла учета 2849,03+4%=2963,00 (2963,00 руб. * 12 мес. = 35556,00 руб.)</t>
  </si>
  <si>
    <t>Электроизмерительные работы(измерения сопротивления изоляции проводов и кабелей пищеблока и прачечной)11000,00+4%=11440,00                            (1 услуга*11440,00 руб.)</t>
  </si>
  <si>
    <t>Услуги по санитарно-гигиеническим исследованиям 39057,52+4%=40619,82</t>
  </si>
  <si>
    <t xml:space="preserve">Медосмотры работников   (32400+4%=33696)                                         </t>
  </si>
  <si>
    <t xml:space="preserve">Экстренный выезд наряда вневедомственной охраны по вызову тревожной сигнализации(ежемесячная оплата) 4646,45+4%=4832,31(4832,31 руб. * 12 мес.) </t>
  </si>
  <si>
    <t>Медикаменты</t>
  </si>
  <si>
    <t xml:space="preserve">Компенсация части родительской платы (расчет прилагается) </t>
  </si>
  <si>
    <t>Приобретение продуктов питания (расчет прилагается)</t>
  </si>
  <si>
    <t>Приобретение моющих средств (порошок, мыло и т.п.), хозяйственных товаров (перчатки, веник и т.п.), посуды (тарелки и т.п.)</t>
  </si>
  <si>
    <t>Пластина ФОГ 20 - защита электрощитового оборудования и других пожароопасных объектов объемом до 20л</t>
  </si>
  <si>
    <t>Пластина ФОГ 50 - средство огнетушения, разработанное специально для защиты от возгораний в малогабаритных объектах объемом до 50л</t>
  </si>
  <si>
    <t>Автономное устройство огнетушащего аэрозоля с тепловым пуском АГС-12/06(АГС-12/2) (Защищаемый объем: 0,6 куб.м)</t>
  </si>
  <si>
    <t>Спортивное и игровое оборудование</t>
  </si>
  <si>
    <t>Канцелярские товары для учебных целей</t>
  </si>
  <si>
    <t>Компьютер стационарный в сборе (с ПО)</t>
  </si>
  <si>
    <t>Мебель для дошкольного отделения</t>
  </si>
  <si>
    <t>Интерактивное и цифровое оборудование</t>
  </si>
  <si>
    <t>Ремонт кухонного оборудования</t>
  </si>
  <si>
    <t>Специальная оценка условий труда</t>
  </si>
  <si>
    <t>Разработка природоохранной документации</t>
  </si>
  <si>
    <t>Вывоз и утилизация ТБО (м3)</t>
  </si>
  <si>
    <t>Кухонные стеллажи</t>
  </si>
  <si>
    <t>Х</t>
  </si>
  <si>
    <t>Ремонт системы освещения</t>
  </si>
  <si>
    <t>Заправка картриджей (700*1*9)</t>
  </si>
  <si>
    <t>Итого по КОСГУ 213 9 мес: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</si>
</sst>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  <numFmt numFmtId="187" formatCode="0.0E+00"/>
    <numFmt numFmtId="188" formatCode="#,##0.000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[$-FC19]d\ mmmm\ yyyy\ &quot;г.&quot;"/>
    <numFmt numFmtId="195" formatCode="#,##0.00\ &quot;₽&quot;"/>
    <numFmt numFmtId="196" formatCode="#,##0.00\ _₽"/>
    <numFmt numFmtId="197" formatCode="0.000E+00"/>
    <numFmt numFmtId="198" formatCode="0E+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2" fontId="9" fillId="0" borderId="13" xfId="0" applyNumberFormat="1" applyFont="1" applyBorder="1" applyAlignment="1">
      <alignment horizontal="right"/>
    </xf>
    <xf numFmtId="2" fontId="9" fillId="0" borderId="13" xfId="0" applyNumberFormat="1" applyFont="1" applyBorder="1" applyAlignment="1">
      <alignment horizontal="left"/>
    </xf>
    <xf numFmtId="2" fontId="9" fillId="0" borderId="13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left"/>
    </xf>
    <xf numFmtId="2" fontId="9" fillId="0" borderId="13" xfId="0" applyNumberFormat="1" applyFont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left"/>
    </xf>
    <xf numFmtId="2" fontId="12" fillId="0" borderId="13" xfId="0" applyNumberFormat="1" applyFont="1" applyBorder="1" applyAlignment="1">
      <alignment horizontal="right"/>
    </xf>
    <xf numFmtId="0" fontId="12" fillId="0" borderId="13" xfId="0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43" fontId="9" fillId="0" borderId="13" xfId="0" applyNumberFormat="1" applyFont="1" applyBorder="1" applyAlignment="1">
      <alignment horizontal="left"/>
    </xf>
    <xf numFmtId="43" fontId="12" fillId="0" borderId="13" xfId="0" applyNumberFormat="1" applyFont="1" applyBorder="1" applyAlignment="1">
      <alignment horizontal="left"/>
    </xf>
    <xf numFmtId="0" fontId="13" fillId="0" borderId="11" xfId="0" applyFont="1" applyFill="1" applyBorder="1" applyAlignment="1">
      <alignment horizontal="left" wrapText="1"/>
    </xf>
    <xf numFmtId="0" fontId="51" fillId="0" borderId="11" xfId="0" applyFont="1" applyFill="1" applyBorder="1" applyAlignment="1">
      <alignment horizontal="center"/>
    </xf>
    <xf numFmtId="2" fontId="51" fillId="0" borderId="11" xfId="0" applyNumberFormat="1" applyFont="1" applyFill="1" applyBorder="1" applyAlignment="1">
      <alignment horizontal="center"/>
    </xf>
    <xf numFmtId="2" fontId="51" fillId="0" borderId="11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left"/>
    </xf>
    <xf numFmtId="2" fontId="52" fillId="0" borderId="13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center"/>
    </xf>
    <xf numFmtId="0" fontId="53" fillId="0" borderId="0" xfId="0" applyFont="1" applyAlignment="1">
      <alignment horizontal="left"/>
    </xf>
    <xf numFmtId="2" fontId="53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left"/>
    </xf>
    <xf numFmtId="4" fontId="9" fillId="0" borderId="13" xfId="0" applyNumberFormat="1" applyFont="1" applyBorder="1" applyAlignment="1">
      <alignment horizontal="left"/>
    </xf>
    <xf numFmtId="4" fontId="12" fillId="0" borderId="13" xfId="0" applyNumberFormat="1" applyFont="1" applyBorder="1" applyAlignment="1">
      <alignment horizontal="left"/>
    </xf>
    <xf numFmtId="4" fontId="9" fillId="0" borderId="13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2" fontId="12" fillId="0" borderId="0" xfId="0" applyNumberFormat="1" applyFont="1" applyBorder="1" applyAlignment="1">
      <alignment horizontal="left"/>
    </xf>
    <xf numFmtId="2" fontId="12" fillId="0" borderId="0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9" fillId="0" borderId="13" xfId="0" applyFont="1" applyBorder="1" applyAlignment="1">
      <alignment horizontal="center" wrapText="1"/>
    </xf>
    <xf numFmtId="43" fontId="9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right"/>
    </xf>
    <xf numFmtId="0" fontId="6" fillId="0" borderId="0" xfId="0" applyFont="1" applyAlignment="1">
      <alignment horizontal="left" wrapText="1"/>
    </xf>
    <xf numFmtId="0" fontId="9" fillId="0" borderId="11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2" fontId="9" fillId="0" borderId="13" xfId="0" applyNumberFormat="1" applyFont="1" applyBorder="1" applyAlignment="1">
      <alignment horizontal="right"/>
    </xf>
    <xf numFmtId="2" fontId="9" fillId="0" borderId="13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24" xfId="0" applyFont="1" applyBorder="1" applyAlignment="1">
      <alignment horizontal="left" indent="1"/>
    </xf>
    <xf numFmtId="0" fontId="9" fillId="0" borderId="12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6" xfId="0" applyFont="1" applyBorder="1" applyAlignment="1">
      <alignment horizontal="left" indent="1"/>
    </xf>
    <xf numFmtId="2" fontId="9" fillId="0" borderId="17" xfId="0" applyNumberFormat="1" applyFont="1" applyBorder="1" applyAlignment="1">
      <alignment horizontal="right"/>
    </xf>
    <xf numFmtId="2" fontId="9" fillId="0" borderId="18" xfId="0" applyNumberFormat="1" applyFont="1" applyBorder="1" applyAlignment="1">
      <alignment horizontal="right"/>
    </xf>
    <xf numFmtId="2" fontId="9" fillId="0" borderId="19" xfId="0" applyNumberFormat="1" applyFont="1" applyBorder="1" applyAlignment="1">
      <alignment horizontal="right"/>
    </xf>
    <xf numFmtId="2" fontId="9" fillId="0" borderId="23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2" fontId="9" fillId="0" borderId="24" xfId="0" applyNumberFormat="1" applyFont="1" applyBorder="1" applyAlignment="1">
      <alignment horizontal="right"/>
    </xf>
    <xf numFmtId="2" fontId="9" fillId="0" borderId="12" xfId="0" applyNumberFormat="1" applyFont="1" applyBorder="1" applyAlignment="1">
      <alignment horizontal="right"/>
    </xf>
    <xf numFmtId="2" fontId="9" fillId="0" borderId="14" xfId="0" applyNumberFormat="1" applyFont="1" applyBorder="1" applyAlignment="1">
      <alignment horizontal="right"/>
    </xf>
    <xf numFmtId="2" fontId="9" fillId="0" borderId="16" xfId="0" applyNumberFormat="1" applyFont="1" applyBorder="1" applyAlignment="1">
      <alignment horizontal="right"/>
    </xf>
    <xf numFmtId="0" fontId="9" fillId="0" borderId="17" xfId="0" applyFont="1" applyBorder="1" applyAlignment="1">
      <alignment horizontal="left" indent="1"/>
    </xf>
    <xf numFmtId="0" fontId="9" fillId="0" borderId="18" xfId="0" applyFont="1" applyBorder="1" applyAlignment="1">
      <alignment horizontal="left" indent="1"/>
    </xf>
    <xf numFmtId="0" fontId="9" fillId="0" borderId="19" xfId="0" applyFont="1" applyBorder="1" applyAlignment="1">
      <alignment horizontal="left" indent="1"/>
    </xf>
    <xf numFmtId="0" fontId="9" fillId="0" borderId="11" xfId="0" applyFont="1" applyBorder="1" applyAlignment="1">
      <alignment horizontal="left" indent="1"/>
    </xf>
    <xf numFmtId="0" fontId="9" fillId="0" borderId="10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2" fontId="12" fillId="0" borderId="13" xfId="0" applyNumberFormat="1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43" fontId="12" fillId="0" borderId="13" xfId="0" applyNumberFormat="1" applyFont="1" applyBorder="1" applyAlignment="1">
      <alignment horizontal="right"/>
    </xf>
    <xf numFmtId="43" fontId="9" fillId="0" borderId="13" xfId="0" applyNumberFormat="1" applyFont="1" applyBorder="1" applyAlignment="1">
      <alignment horizontal="right"/>
    </xf>
    <xf numFmtId="0" fontId="9" fillId="0" borderId="13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2" fontId="9" fillId="0" borderId="13" xfId="0" applyNumberFormat="1" applyFont="1" applyBorder="1" applyAlignment="1">
      <alignment horizontal="right" wrapText="1"/>
    </xf>
    <xf numFmtId="185" fontId="9" fillId="0" borderId="13" xfId="0" applyNumberFormat="1" applyFont="1" applyBorder="1" applyAlignment="1">
      <alignment horizontal="right" wrapText="1"/>
    </xf>
    <xf numFmtId="189" fontId="9" fillId="0" borderId="13" xfId="0" applyNumberFormat="1" applyFont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4" fontId="12" fillId="0" borderId="13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B1DEF"/>
    <pageSetUpPr fitToPage="1"/>
  </sheetPr>
  <dimension ref="A1:P48"/>
  <sheetViews>
    <sheetView tabSelected="1" zoomScalePageLayoutView="0" workbookViewId="0" topLeftCell="A28">
      <selection activeCell="K40" sqref="K40:P40"/>
    </sheetView>
  </sheetViews>
  <sheetFormatPr defaultColWidth="1.12109375" defaultRowHeight="12.75"/>
  <cols>
    <col min="1" max="1" width="4.00390625" style="1" customWidth="1"/>
    <col min="2" max="2" width="22.125" style="1" customWidth="1"/>
    <col min="3" max="3" width="12.875" style="1" customWidth="1"/>
    <col min="4" max="4" width="11.125" style="1" customWidth="1"/>
    <col min="5" max="5" width="12.875" style="1" customWidth="1"/>
    <col min="6" max="6" width="16.25390625" style="1" customWidth="1"/>
    <col min="7" max="8" width="15.00390625" style="1" customWidth="1"/>
    <col min="9" max="9" width="14.00390625" style="1" customWidth="1"/>
    <col min="10" max="10" width="12.875" style="1" customWidth="1"/>
    <col min="11" max="11" width="11.125" style="1" customWidth="1"/>
    <col min="12" max="12" width="8.875" style="1" customWidth="1"/>
    <col min="13" max="13" width="12.625" style="1" customWidth="1"/>
    <col min="14" max="14" width="16.125" style="1" customWidth="1"/>
    <col min="15" max="15" width="19.125" style="1" customWidth="1"/>
    <col min="16" max="16" width="13.625" style="1" customWidth="1"/>
    <col min="17" max="16384" width="1.12109375" style="1" customWidth="1"/>
  </cols>
  <sheetData>
    <row r="1" s="2" customFormat="1" ht="15.75">
      <c r="O1" s="29" t="s">
        <v>34</v>
      </c>
    </row>
    <row r="2" s="2" customFormat="1" ht="15.75">
      <c r="O2" s="29" t="s">
        <v>118</v>
      </c>
    </row>
    <row r="3" s="2" customFormat="1" ht="11.25">
      <c r="O3" s="3"/>
    </row>
    <row r="4" s="4" customFormat="1" ht="11.25">
      <c r="O4" s="3"/>
    </row>
    <row r="5" s="12" customFormat="1" ht="10.5" customHeight="1">
      <c r="O5" s="3"/>
    </row>
    <row r="6" s="12" customFormat="1" ht="10.5" customHeight="1">
      <c r="O6" s="3"/>
    </row>
    <row r="7" s="12" customFormat="1" ht="12" customHeight="1">
      <c r="O7" s="3"/>
    </row>
    <row r="8" s="12" customFormat="1" ht="12.75" customHeight="1">
      <c r="O8" s="3"/>
    </row>
    <row r="10" spans="1:15" s="6" customFormat="1" ht="15.75">
      <c r="A10" s="69" t="s">
        <v>153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</row>
    <row r="11" spans="1:9" s="9" customFormat="1" ht="9.75">
      <c r="A11" s="8"/>
      <c r="B11" s="8"/>
      <c r="C11" s="8"/>
      <c r="D11" s="8"/>
      <c r="E11" s="8"/>
      <c r="F11" s="8"/>
      <c r="G11" s="8"/>
      <c r="H11" s="8"/>
      <c r="I11" s="8"/>
    </row>
    <row r="12" spans="1:15" s="9" customFormat="1" ht="17.25" customHeight="1">
      <c r="A12" s="6" t="s">
        <v>88</v>
      </c>
      <c r="B12" s="8"/>
      <c r="C12" s="8"/>
      <c r="D12" s="8"/>
      <c r="E12" s="8"/>
      <c r="F12" s="53" t="s">
        <v>174</v>
      </c>
      <c r="G12" s="70" t="s">
        <v>155</v>
      </c>
      <c r="H12" s="70"/>
      <c r="I12" s="70"/>
      <c r="J12" s="70"/>
      <c r="K12" s="70"/>
      <c r="L12" s="70"/>
      <c r="M12" s="70"/>
      <c r="N12" s="70"/>
      <c r="O12" s="70"/>
    </row>
    <row r="13" spans="1:9" s="9" customFormat="1" ht="15.75" customHeight="1">
      <c r="A13" s="8"/>
      <c r="B13" s="8"/>
      <c r="C13" s="8"/>
      <c r="D13" s="8"/>
      <c r="E13" s="8"/>
      <c r="F13" s="8"/>
      <c r="G13" s="8"/>
      <c r="H13" s="8"/>
      <c r="I13" s="8"/>
    </row>
    <row r="14" spans="1:9" s="6" customFormat="1" ht="15.75">
      <c r="A14" s="26" t="s">
        <v>35</v>
      </c>
      <c r="B14" s="26"/>
      <c r="C14" s="26"/>
      <c r="D14" s="26"/>
      <c r="E14" s="26"/>
      <c r="F14" s="26"/>
      <c r="G14" s="26"/>
      <c r="H14" s="26"/>
      <c r="I14" s="26"/>
    </row>
    <row r="15" s="10" customFormat="1" ht="12.75"/>
    <row r="16" spans="1:15" ht="15.75">
      <c r="A16" s="26" t="s">
        <v>49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="10" customFormat="1" ht="12.75"/>
    <row r="18" spans="1:15" s="10" customFormat="1" ht="12.75" customHeight="1">
      <c r="A18" s="63" t="s">
        <v>39</v>
      </c>
      <c r="B18" s="68" t="s">
        <v>37</v>
      </c>
      <c r="C18" s="63" t="s">
        <v>38</v>
      </c>
      <c r="D18" s="62" t="s">
        <v>0</v>
      </c>
      <c r="E18" s="62"/>
      <c r="F18" s="62"/>
      <c r="G18" s="62"/>
      <c r="H18" s="20"/>
      <c r="I18" s="63" t="s">
        <v>43</v>
      </c>
      <c r="J18" s="62" t="s">
        <v>66</v>
      </c>
      <c r="K18" s="62"/>
      <c r="L18" s="62"/>
      <c r="M18" s="62"/>
      <c r="N18" s="62"/>
      <c r="O18" s="62"/>
    </row>
    <row r="19" spans="1:15" s="10" customFormat="1" ht="76.5" customHeight="1">
      <c r="A19" s="63"/>
      <c r="B19" s="68"/>
      <c r="C19" s="63"/>
      <c r="D19" s="63" t="s">
        <v>1</v>
      </c>
      <c r="E19" s="63" t="s">
        <v>40</v>
      </c>
      <c r="F19" s="63" t="s">
        <v>41</v>
      </c>
      <c r="G19" s="63" t="s">
        <v>42</v>
      </c>
      <c r="H19" s="63" t="s">
        <v>173</v>
      </c>
      <c r="I19" s="63"/>
      <c r="J19" s="63" t="s">
        <v>36</v>
      </c>
      <c r="K19" s="63"/>
      <c r="L19" s="75" t="s">
        <v>46</v>
      </c>
      <c r="M19" s="76"/>
      <c r="N19" s="77"/>
      <c r="O19" s="67" t="s">
        <v>47</v>
      </c>
    </row>
    <row r="20" spans="1:15" s="10" customFormat="1" ht="39" customHeight="1">
      <c r="A20" s="63"/>
      <c r="B20" s="68"/>
      <c r="C20" s="63"/>
      <c r="D20" s="63"/>
      <c r="E20" s="63"/>
      <c r="F20" s="63"/>
      <c r="G20" s="63"/>
      <c r="H20" s="63"/>
      <c r="I20" s="63"/>
      <c r="J20" s="19" t="s">
        <v>44</v>
      </c>
      <c r="K20" s="19" t="s">
        <v>45</v>
      </c>
      <c r="L20" s="19" t="s">
        <v>85</v>
      </c>
      <c r="M20" s="19" t="s">
        <v>44</v>
      </c>
      <c r="N20" s="19" t="s">
        <v>45</v>
      </c>
      <c r="O20" s="67"/>
    </row>
    <row r="21" spans="1:15" s="10" customFormat="1" ht="12.75">
      <c r="A21" s="22">
        <v>1</v>
      </c>
      <c r="B21" s="22">
        <v>2</v>
      </c>
      <c r="C21" s="22">
        <v>3</v>
      </c>
      <c r="D21" s="22" t="s">
        <v>48</v>
      </c>
      <c r="E21" s="22">
        <v>5</v>
      </c>
      <c r="F21" s="22">
        <v>6</v>
      </c>
      <c r="G21" s="22">
        <v>7</v>
      </c>
      <c r="H21" s="22"/>
      <c r="I21" s="22" t="s">
        <v>149</v>
      </c>
      <c r="J21" s="20">
        <v>9</v>
      </c>
      <c r="K21" s="20">
        <v>10</v>
      </c>
      <c r="L21" s="20">
        <v>11</v>
      </c>
      <c r="M21" s="20">
        <v>12</v>
      </c>
      <c r="N21" s="20">
        <v>13</v>
      </c>
      <c r="O21" s="20">
        <v>14</v>
      </c>
    </row>
    <row r="22" spans="1:15" s="10" customFormat="1" ht="46.5" customHeight="1">
      <c r="A22" s="22">
        <v>1</v>
      </c>
      <c r="B22" s="42" t="s">
        <v>161</v>
      </c>
      <c r="C22" s="43">
        <v>1</v>
      </c>
      <c r="D22" s="34">
        <f>E22+F22+G22</f>
        <v>26490.1</v>
      </c>
      <c r="E22" s="44">
        <v>20377</v>
      </c>
      <c r="F22" s="22"/>
      <c r="G22" s="34">
        <f>E22*30/100</f>
        <v>6113.1</v>
      </c>
      <c r="H22" s="34"/>
      <c r="I22" s="34">
        <f>D22*C22*12</f>
        <v>317881.19999999995</v>
      </c>
      <c r="J22" s="34">
        <f>I22</f>
        <v>317881.19999999995</v>
      </c>
      <c r="K22" s="20"/>
      <c r="L22" s="20"/>
      <c r="M22" s="20"/>
      <c r="N22" s="20"/>
      <c r="O22" s="20"/>
    </row>
    <row r="23" spans="1:15" s="10" customFormat="1" ht="15">
      <c r="A23" s="22">
        <v>2</v>
      </c>
      <c r="B23" s="42" t="s">
        <v>162</v>
      </c>
      <c r="C23" s="46">
        <v>0.5</v>
      </c>
      <c r="D23" s="34">
        <f aca="true" t="shared" si="0" ref="D23:D38">E23+F23+G23</f>
        <v>19488.963</v>
      </c>
      <c r="E23" s="44">
        <v>14991.51</v>
      </c>
      <c r="F23" s="22"/>
      <c r="G23" s="34">
        <f aca="true" t="shared" si="1" ref="G23:G38">E23*30/100</f>
        <v>4497.4529999999995</v>
      </c>
      <c r="H23" s="34"/>
      <c r="I23" s="34">
        <f aca="true" t="shared" si="2" ref="I23:I38">D23*C23*12</f>
        <v>116933.77799999999</v>
      </c>
      <c r="J23" s="34">
        <f aca="true" t="shared" si="3" ref="J23:J29">I23</f>
        <v>116933.77799999999</v>
      </c>
      <c r="K23" s="20"/>
      <c r="L23" s="20"/>
      <c r="M23" s="20"/>
      <c r="N23" s="20"/>
      <c r="O23" s="20"/>
    </row>
    <row r="24" spans="1:15" s="10" customFormat="1" ht="15">
      <c r="A24" s="22">
        <v>3</v>
      </c>
      <c r="B24" s="42" t="s">
        <v>172</v>
      </c>
      <c r="C24" s="46">
        <v>3.71</v>
      </c>
      <c r="D24" s="34">
        <f>E24+F24+G24+H24</f>
        <v>43561.89</v>
      </c>
      <c r="E24" s="45">
        <v>18886</v>
      </c>
      <c r="F24" s="22"/>
      <c r="G24" s="34">
        <f>E24*30/100</f>
        <v>5665.8</v>
      </c>
      <c r="H24" s="34">
        <f>19507.09-497</f>
        <v>19010.09</v>
      </c>
      <c r="I24" s="34">
        <f>D24*C24*12</f>
        <v>1939375.3427999998</v>
      </c>
      <c r="J24" s="34">
        <f t="shared" si="3"/>
        <v>1939375.3427999998</v>
      </c>
      <c r="K24" s="20"/>
      <c r="L24" s="20"/>
      <c r="M24" s="20"/>
      <c r="N24" s="20"/>
      <c r="O24" s="20"/>
    </row>
    <row r="25" spans="1:15" s="10" customFormat="1" ht="15">
      <c r="A25" s="22">
        <v>4</v>
      </c>
      <c r="B25" s="42" t="s">
        <v>172</v>
      </c>
      <c r="C25" s="46">
        <v>1</v>
      </c>
      <c r="D25" s="34">
        <f>E25+F25+G25+H25</f>
        <v>39685.29</v>
      </c>
      <c r="E25" s="45">
        <v>15904</v>
      </c>
      <c r="F25" s="22"/>
      <c r="G25" s="34">
        <f>E25*30/100</f>
        <v>4771.2</v>
      </c>
      <c r="H25" s="34">
        <f>H24</f>
        <v>19010.09</v>
      </c>
      <c r="I25" s="34">
        <f t="shared" si="2"/>
        <v>476223.48</v>
      </c>
      <c r="J25" s="34">
        <f>I25-K25</f>
        <v>446451.192</v>
      </c>
      <c r="K25" s="20">
        <f>(E25+G25)*0.12*12</f>
        <v>29772.288</v>
      </c>
      <c r="L25" s="20"/>
      <c r="M25" s="20"/>
      <c r="O25" s="20"/>
    </row>
    <row r="26" spans="1:15" s="10" customFormat="1" ht="26.25" customHeight="1">
      <c r="A26" s="22">
        <v>5</v>
      </c>
      <c r="B26" s="42" t="s">
        <v>163</v>
      </c>
      <c r="C26" s="46">
        <v>0.75</v>
      </c>
      <c r="D26" s="34">
        <f t="shared" si="0"/>
        <v>18736.9</v>
      </c>
      <c r="E26" s="45">
        <v>14413</v>
      </c>
      <c r="F26" s="22"/>
      <c r="G26" s="34">
        <f t="shared" si="1"/>
        <v>4323.9</v>
      </c>
      <c r="H26" s="34"/>
      <c r="I26" s="34">
        <f t="shared" si="2"/>
        <v>168632.1</v>
      </c>
      <c r="J26" s="34">
        <f>I26</f>
        <v>168632.1</v>
      </c>
      <c r="K26" s="20"/>
      <c r="L26" s="20"/>
      <c r="M26" s="20"/>
      <c r="N26" s="20"/>
      <c r="O26" s="20"/>
    </row>
    <row r="27" spans="1:15" s="10" customFormat="1" ht="27" customHeight="1">
      <c r="A27" s="22">
        <v>6</v>
      </c>
      <c r="B27" s="42" t="s">
        <v>164</v>
      </c>
      <c r="C27" s="46">
        <v>0.25</v>
      </c>
      <c r="D27" s="34">
        <f t="shared" si="0"/>
        <v>22613.5</v>
      </c>
      <c r="E27" s="45">
        <v>17395</v>
      </c>
      <c r="F27" s="22"/>
      <c r="G27" s="34">
        <f t="shared" si="1"/>
        <v>5218.5</v>
      </c>
      <c r="H27" s="34"/>
      <c r="I27" s="34">
        <f t="shared" si="2"/>
        <v>67840.5</v>
      </c>
      <c r="J27" s="34">
        <f t="shared" si="3"/>
        <v>67840.5</v>
      </c>
      <c r="K27" s="20"/>
      <c r="L27" s="20"/>
      <c r="M27" s="20"/>
      <c r="N27" s="20"/>
      <c r="O27" s="20"/>
    </row>
    <row r="28" spans="1:15" s="10" customFormat="1" ht="28.5" customHeight="1">
      <c r="A28" s="22">
        <v>7</v>
      </c>
      <c r="B28" s="42" t="s">
        <v>165</v>
      </c>
      <c r="C28" s="46">
        <v>3.12</v>
      </c>
      <c r="D28" s="34">
        <f>E28+F28+G28+H28</f>
        <v>17444.7</v>
      </c>
      <c r="E28" s="45">
        <v>13419</v>
      </c>
      <c r="F28" s="34"/>
      <c r="G28" s="34">
        <f t="shared" si="1"/>
        <v>4025.7</v>
      </c>
      <c r="H28" s="52"/>
      <c r="I28" s="34">
        <f>D28*C28*12</f>
        <v>653129.5680000001</v>
      </c>
      <c r="J28" s="34">
        <f>I28-N28</f>
        <v>653129.5680000001</v>
      </c>
      <c r="K28" s="20"/>
      <c r="L28" s="20"/>
      <c r="M28" s="20"/>
      <c r="N28" s="50"/>
      <c r="O28" s="20"/>
    </row>
    <row r="29" spans="1:15" s="10" customFormat="1" ht="30" customHeight="1">
      <c r="A29" s="22">
        <v>8</v>
      </c>
      <c r="B29" s="42" t="s">
        <v>165</v>
      </c>
      <c r="C29" s="46">
        <v>1</v>
      </c>
      <c r="D29" s="34">
        <f t="shared" si="0"/>
        <v>19383</v>
      </c>
      <c r="E29" s="45">
        <v>14910</v>
      </c>
      <c r="F29" s="34"/>
      <c r="G29" s="34">
        <f t="shared" si="1"/>
        <v>4473</v>
      </c>
      <c r="H29" s="34"/>
      <c r="I29" s="34">
        <f t="shared" si="2"/>
        <v>232596</v>
      </c>
      <c r="J29" s="34">
        <f t="shared" si="3"/>
        <v>232596</v>
      </c>
      <c r="K29" s="20"/>
      <c r="L29" s="20"/>
      <c r="M29" s="20"/>
      <c r="N29" s="20"/>
      <c r="O29" s="20"/>
    </row>
    <row r="30" spans="1:15" s="10" customFormat="1" ht="15">
      <c r="A30" s="22">
        <v>9</v>
      </c>
      <c r="B30" s="42" t="s">
        <v>166</v>
      </c>
      <c r="C30" s="46">
        <v>1.5</v>
      </c>
      <c r="D30" s="34">
        <f t="shared" si="0"/>
        <v>14924.043000000001</v>
      </c>
      <c r="E30" s="45">
        <v>11081.11</v>
      </c>
      <c r="F30" s="22">
        <v>518.6</v>
      </c>
      <c r="G30" s="34">
        <f t="shared" si="1"/>
        <v>3324.3330000000005</v>
      </c>
      <c r="H30" s="34"/>
      <c r="I30" s="34">
        <f t="shared" si="2"/>
        <v>268632.774</v>
      </c>
      <c r="J30" s="34"/>
      <c r="K30" s="32">
        <f>D30*1.17*12</f>
        <v>209533.56372</v>
      </c>
      <c r="L30" s="20"/>
      <c r="M30" s="20"/>
      <c r="N30" s="20">
        <f>ROUND((E30*0.33*11),2)</f>
        <v>40224.43</v>
      </c>
      <c r="O30" s="20"/>
    </row>
    <row r="31" spans="1:15" s="10" customFormat="1" ht="15" customHeight="1">
      <c r="A31" s="22">
        <v>10</v>
      </c>
      <c r="B31" s="42" t="s">
        <v>167</v>
      </c>
      <c r="C31" s="46">
        <v>1.8</v>
      </c>
      <c r="D31" s="34">
        <f t="shared" si="0"/>
        <v>13780.526000000002</v>
      </c>
      <c r="E31" s="45">
        <v>10103.02</v>
      </c>
      <c r="F31" s="22">
        <v>646.6</v>
      </c>
      <c r="G31" s="34">
        <f t="shared" si="1"/>
        <v>3030.9060000000004</v>
      </c>
      <c r="H31" s="34"/>
      <c r="I31" s="34">
        <f t="shared" si="2"/>
        <v>297659.36160000006</v>
      </c>
      <c r="J31" s="34"/>
      <c r="K31" s="32">
        <f>D31*1.6*12</f>
        <v>264586.09920000006</v>
      </c>
      <c r="L31" s="20"/>
      <c r="M31" s="20"/>
      <c r="N31" s="20">
        <f>ROUND((E31*0.2*11),2)</f>
        <v>22226.64</v>
      </c>
      <c r="O31" s="20"/>
    </row>
    <row r="32" spans="1:15" s="10" customFormat="1" ht="15">
      <c r="A32" s="22">
        <v>11</v>
      </c>
      <c r="B32" s="42" t="s">
        <v>168</v>
      </c>
      <c r="C32" s="46">
        <v>0.5</v>
      </c>
      <c r="D32" s="34">
        <f t="shared" si="0"/>
        <v>13133.926000000001</v>
      </c>
      <c r="E32" s="45">
        <v>10103.02</v>
      </c>
      <c r="F32" s="22"/>
      <c r="G32" s="34">
        <f t="shared" si="1"/>
        <v>3030.9060000000004</v>
      </c>
      <c r="H32" s="34"/>
      <c r="I32" s="34">
        <f t="shared" si="2"/>
        <v>78803.55600000001</v>
      </c>
      <c r="J32" s="34"/>
      <c r="K32" s="32">
        <f>I32</f>
        <v>78803.55600000001</v>
      </c>
      <c r="L32" s="20"/>
      <c r="M32" s="20"/>
      <c r="N32" s="20"/>
      <c r="O32" s="20"/>
    </row>
    <row r="33" spans="1:15" s="10" customFormat="1" ht="26.25" customHeight="1">
      <c r="A33" s="22">
        <v>12</v>
      </c>
      <c r="B33" s="42" t="s">
        <v>169</v>
      </c>
      <c r="C33" s="46">
        <v>1</v>
      </c>
      <c r="D33" s="34">
        <f t="shared" si="0"/>
        <v>13558.35</v>
      </c>
      <c r="E33" s="45">
        <v>10429.5</v>
      </c>
      <c r="F33" s="22"/>
      <c r="G33" s="34">
        <f t="shared" si="1"/>
        <v>3128.85</v>
      </c>
      <c r="H33" s="34"/>
      <c r="I33" s="34">
        <f t="shared" si="2"/>
        <v>162700.2</v>
      </c>
      <c r="J33" s="34"/>
      <c r="K33" s="32">
        <f>I33</f>
        <v>162700.2</v>
      </c>
      <c r="L33" s="20"/>
      <c r="M33" s="20"/>
      <c r="N33" s="20"/>
      <c r="O33" s="20"/>
    </row>
    <row r="34" spans="1:15" s="10" customFormat="1" ht="65.25" customHeight="1">
      <c r="A34" s="22">
        <v>13</v>
      </c>
      <c r="B34" s="42" t="s">
        <v>159</v>
      </c>
      <c r="C34" s="46">
        <v>1</v>
      </c>
      <c r="D34" s="34">
        <f t="shared" si="0"/>
        <v>13557.765</v>
      </c>
      <c r="E34" s="45">
        <v>10429.05</v>
      </c>
      <c r="F34" s="22"/>
      <c r="G34" s="34">
        <f t="shared" si="1"/>
        <v>3128.715</v>
      </c>
      <c r="H34" s="34"/>
      <c r="I34" s="34">
        <f t="shared" si="2"/>
        <v>162693.18</v>
      </c>
      <c r="J34" s="34"/>
      <c r="K34" s="32">
        <f>I34</f>
        <v>162693.18</v>
      </c>
      <c r="L34" s="20"/>
      <c r="M34" s="20"/>
      <c r="N34" s="20"/>
      <c r="O34" s="20"/>
    </row>
    <row r="35" spans="1:15" s="10" customFormat="1" ht="15">
      <c r="A35" s="22">
        <v>14</v>
      </c>
      <c r="B35" s="42" t="s">
        <v>170</v>
      </c>
      <c r="C35" s="46">
        <v>3</v>
      </c>
      <c r="D35" s="34">
        <f t="shared" si="0"/>
        <v>14455.756000000001</v>
      </c>
      <c r="E35" s="45">
        <v>10103.02</v>
      </c>
      <c r="F35" s="22">
        <v>1321.83</v>
      </c>
      <c r="G35" s="34">
        <f t="shared" si="1"/>
        <v>3030.9060000000004</v>
      </c>
      <c r="H35" s="34"/>
      <c r="I35" s="34">
        <f t="shared" si="2"/>
        <v>520407.216</v>
      </c>
      <c r="J35" s="34"/>
      <c r="K35" s="32">
        <f>I35</f>
        <v>520407.216</v>
      </c>
      <c r="L35" s="20"/>
      <c r="M35" s="20"/>
      <c r="N35" s="20"/>
      <c r="O35" s="20"/>
    </row>
    <row r="36" spans="1:15" s="10" customFormat="1" ht="15" customHeight="1">
      <c r="A36" s="22">
        <v>15</v>
      </c>
      <c r="B36" s="42" t="s">
        <v>160</v>
      </c>
      <c r="C36" s="46">
        <v>0.6</v>
      </c>
      <c r="D36" s="34">
        <f t="shared" si="0"/>
        <v>13133.926000000001</v>
      </c>
      <c r="E36" s="45">
        <v>10103.02</v>
      </c>
      <c r="F36" s="34"/>
      <c r="G36" s="34">
        <f t="shared" si="1"/>
        <v>3030.9060000000004</v>
      </c>
      <c r="H36" s="34"/>
      <c r="I36" s="34">
        <f t="shared" si="2"/>
        <v>94564.2672</v>
      </c>
      <c r="J36" s="34">
        <f>I36</f>
        <v>94564.2672</v>
      </c>
      <c r="K36" s="20"/>
      <c r="L36" s="20"/>
      <c r="M36" s="20"/>
      <c r="N36" s="20"/>
      <c r="O36" s="20"/>
    </row>
    <row r="37" spans="1:15" s="10" customFormat="1" ht="15">
      <c r="A37" s="22">
        <v>16</v>
      </c>
      <c r="B37" s="42" t="s">
        <v>152</v>
      </c>
      <c r="C37" s="46">
        <v>1.5</v>
      </c>
      <c r="D37" s="34">
        <f t="shared" si="0"/>
        <v>12922</v>
      </c>
      <c r="E37" s="45">
        <f>9940*1</f>
        <v>9940</v>
      </c>
      <c r="F37" s="22"/>
      <c r="G37" s="34">
        <f t="shared" si="1"/>
        <v>2982</v>
      </c>
      <c r="H37" s="34"/>
      <c r="I37" s="34">
        <f t="shared" si="2"/>
        <v>232596</v>
      </c>
      <c r="J37" s="34">
        <f>I37</f>
        <v>232596</v>
      </c>
      <c r="K37" s="20"/>
      <c r="L37" s="20"/>
      <c r="M37" s="20"/>
      <c r="N37" s="20"/>
      <c r="O37" s="20"/>
    </row>
    <row r="38" spans="1:15" s="10" customFormat="1" ht="25.5" customHeight="1">
      <c r="A38" s="22">
        <v>17</v>
      </c>
      <c r="B38" s="42" t="s">
        <v>171</v>
      </c>
      <c r="C38" s="46">
        <v>0.75</v>
      </c>
      <c r="D38" s="34">
        <f t="shared" si="0"/>
        <v>13133.926000000001</v>
      </c>
      <c r="E38" s="45">
        <v>10103.02</v>
      </c>
      <c r="F38" s="24"/>
      <c r="G38" s="34">
        <f t="shared" si="1"/>
        <v>3030.9060000000004</v>
      </c>
      <c r="H38" s="34"/>
      <c r="I38" s="34">
        <f t="shared" si="2"/>
        <v>118205.33400000002</v>
      </c>
      <c r="J38" s="34"/>
      <c r="K38" s="31">
        <f>I38</f>
        <v>118205.33400000002</v>
      </c>
      <c r="L38" s="23"/>
      <c r="M38" s="23"/>
      <c r="N38" s="23"/>
      <c r="O38" s="23"/>
    </row>
    <row r="39" spans="1:16" s="10" customFormat="1" ht="12.75">
      <c r="A39" s="71" t="s">
        <v>80</v>
      </c>
      <c r="B39" s="71"/>
      <c r="C39" s="20" t="s">
        <v>3</v>
      </c>
      <c r="D39" s="37"/>
      <c r="E39" s="20" t="s">
        <v>3</v>
      </c>
      <c r="F39" s="20" t="s">
        <v>3</v>
      </c>
      <c r="G39" s="20" t="s">
        <v>3</v>
      </c>
      <c r="H39" s="35"/>
      <c r="I39" s="35">
        <f>SUM(I22:I38)</f>
        <v>5908873.8576</v>
      </c>
      <c r="J39" s="36">
        <f>SUM(J22:J38)+0.05</f>
        <v>4269999.998</v>
      </c>
      <c r="K39" s="47">
        <f>SUM(K23:K38)</f>
        <v>1546701.43692</v>
      </c>
      <c r="L39" s="47">
        <f>SUM(L23:L38)</f>
        <v>0</v>
      </c>
      <c r="M39" s="47">
        <f>SUM(M23:M38)</f>
        <v>0</v>
      </c>
      <c r="N39" s="49">
        <f>SUM(N23:N38)</f>
        <v>62451.07</v>
      </c>
      <c r="O39" s="39">
        <f>O35</f>
        <v>0</v>
      </c>
      <c r="P39" s="51"/>
    </row>
    <row r="40" spans="8:15" s="10" customFormat="1" ht="12.75">
      <c r="H40" s="48"/>
      <c r="I40" s="48"/>
      <c r="J40" s="48"/>
      <c r="N40" s="48"/>
      <c r="O40" s="48"/>
    </row>
    <row r="41" spans="1:15" s="10" customFormat="1" ht="30" customHeight="1">
      <c r="A41" s="72" t="s">
        <v>83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</row>
    <row r="42" s="10" customFormat="1" ht="12.75"/>
    <row r="43" spans="1:13" s="10" customFormat="1" ht="12" customHeight="1">
      <c r="A43" s="63" t="s">
        <v>39</v>
      </c>
      <c r="B43" s="63" t="s">
        <v>4</v>
      </c>
      <c r="C43" s="63"/>
      <c r="D43" s="63" t="s">
        <v>51</v>
      </c>
      <c r="E43" s="63" t="s">
        <v>84</v>
      </c>
      <c r="F43" s="63" t="s">
        <v>6</v>
      </c>
      <c r="G43" s="62" t="s">
        <v>66</v>
      </c>
      <c r="H43" s="62"/>
      <c r="I43" s="62"/>
      <c r="J43" s="62"/>
      <c r="K43" s="62"/>
      <c r="L43" s="62"/>
      <c r="M43" s="62"/>
    </row>
    <row r="44" spans="1:13" s="10" customFormat="1" ht="103.5" customHeight="1">
      <c r="A44" s="63"/>
      <c r="B44" s="63"/>
      <c r="C44" s="63"/>
      <c r="D44" s="63"/>
      <c r="E44" s="63"/>
      <c r="F44" s="63"/>
      <c r="G44" s="63" t="s">
        <v>36</v>
      </c>
      <c r="H44" s="63"/>
      <c r="I44" s="63"/>
      <c r="J44" s="75" t="s">
        <v>46</v>
      </c>
      <c r="K44" s="76"/>
      <c r="L44" s="77"/>
      <c r="M44" s="67" t="s">
        <v>47</v>
      </c>
    </row>
    <row r="45" spans="1:13" s="10" customFormat="1" ht="25.5">
      <c r="A45" s="63"/>
      <c r="B45" s="63"/>
      <c r="C45" s="63"/>
      <c r="D45" s="63"/>
      <c r="E45" s="63"/>
      <c r="F45" s="63"/>
      <c r="G45" s="21" t="s">
        <v>44</v>
      </c>
      <c r="H45" s="21"/>
      <c r="I45" s="21" t="s">
        <v>45</v>
      </c>
      <c r="J45" s="27" t="s">
        <v>85</v>
      </c>
      <c r="K45" s="21" t="s">
        <v>44</v>
      </c>
      <c r="L45" s="21" t="s">
        <v>45</v>
      </c>
      <c r="M45" s="67"/>
    </row>
    <row r="46" spans="1:13" s="10" customFormat="1" ht="12.75">
      <c r="A46" s="20">
        <v>1</v>
      </c>
      <c r="B46" s="78">
        <v>2</v>
      </c>
      <c r="C46" s="79"/>
      <c r="D46" s="20">
        <v>3</v>
      </c>
      <c r="E46" s="20">
        <v>4</v>
      </c>
      <c r="F46" s="20" t="s">
        <v>58</v>
      </c>
      <c r="G46" s="20">
        <v>6</v>
      </c>
      <c r="H46" s="20"/>
      <c r="I46" s="20">
        <v>7</v>
      </c>
      <c r="J46" s="20">
        <v>8</v>
      </c>
      <c r="K46" s="20">
        <v>9</v>
      </c>
      <c r="L46" s="20">
        <v>10</v>
      </c>
      <c r="M46" s="20">
        <v>11</v>
      </c>
    </row>
    <row r="47" spans="1:13" s="10" customFormat="1" ht="112.5" customHeight="1">
      <c r="A47" s="23"/>
      <c r="B47" s="73" t="s">
        <v>154</v>
      </c>
      <c r="C47" s="74"/>
      <c r="D47" s="23">
        <v>21</v>
      </c>
      <c r="E47" s="31">
        <f>I39/22.98/12/30.2</f>
        <v>709.5230445132248</v>
      </c>
      <c r="F47" s="31">
        <f>D47*E47</f>
        <v>14899.983934777722</v>
      </c>
      <c r="G47" s="31">
        <f>F47</f>
        <v>14899.983934777722</v>
      </c>
      <c r="H47" s="31"/>
      <c r="I47" s="23"/>
      <c r="J47" s="23"/>
      <c r="K47" s="23"/>
      <c r="L47" s="23"/>
      <c r="M47" s="23"/>
    </row>
    <row r="48" spans="1:13" s="10" customFormat="1" ht="12.75">
      <c r="A48" s="64" t="s">
        <v>82</v>
      </c>
      <c r="B48" s="65"/>
      <c r="C48" s="66"/>
      <c r="D48" s="22" t="s">
        <v>3</v>
      </c>
      <c r="E48" s="22" t="s">
        <v>3</v>
      </c>
      <c r="F48" s="36">
        <f>SUM(F47)</f>
        <v>14899.983934777722</v>
      </c>
      <c r="G48" s="36">
        <f>G47</f>
        <v>14899.983934777722</v>
      </c>
      <c r="H48" s="36"/>
      <c r="I48" s="23"/>
      <c r="J48" s="23"/>
      <c r="K48" s="23"/>
      <c r="L48" s="23"/>
      <c r="M48" s="23"/>
    </row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</sheetData>
  <sheetProtection/>
  <mergeCells count="30">
    <mergeCell ref="H19:H20"/>
    <mergeCell ref="B47:C47"/>
    <mergeCell ref="L19:N19"/>
    <mergeCell ref="J44:L44"/>
    <mergeCell ref="G44:I44"/>
    <mergeCell ref="M44:M45"/>
    <mergeCell ref="F43:F45"/>
    <mergeCell ref="B46:C46"/>
    <mergeCell ref="F19:F20"/>
    <mergeCell ref="G19:G20"/>
    <mergeCell ref="A10:O10"/>
    <mergeCell ref="G12:O12"/>
    <mergeCell ref="A39:B39"/>
    <mergeCell ref="A41:O41"/>
    <mergeCell ref="G43:M43"/>
    <mergeCell ref="J18:O18"/>
    <mergeCell ref="A43:A45"/>
    <mergeCell ref="B43:C45"/>
    <mergeCell ref="D43:D45"/>
    <mergeCell ref="E43:E45"/>
    <mergeCell ref="D18:G18"/>
    <mergeCell ref="J19:K19"/>
    <mergeCell ref="I18:I20"/>
    <mergeCell ref="A48:C48"/>
    <mergeCell ref="O19:O20"/>
    <mergeCell ref="A18:A20"/>
    <mergeCell ref="B18:B20"/>
    <mergeCell ref="C18:C20"/>
    <mergeCell ref="D19:D20"/>
    <mergeCell ref="E19:E20"/>
  </mergeCells>
  <printOptions/>
  <pageMargins left="0.1968503937007874" right="0.1968503937007874" top="0.5905511811023623" bottom="0.1968503937007874" header="0.2755905511811024" footer="0.2755905511811024"/>
  <pageSetup fitToHeight="2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819EF"/>
    <pageSetUpPr fitToPage="1"/>
  </sheetPr>
  <dimension ref="A1:CE112"/>
  <sheetViews>
    <sheetView zoomScalePageLayoutView="0" workbookViewId="0" topLeftCell="A82">
      <selection activeCell="BZ108" sqref="BZ108"/>
    </sheetView>
  </sheetViews>
  <sheetFormatPr defaultColWidth="1.12109375" defaultRowHeight="12.75"/>
  <cols>
    <col min="1" max="1" width="5.375" style="10" customWidth="1"/>
    <col min="2" max="54" width="1.12109375" style="10" customWidth="1"/>
    <col min="55" max="55" width="1.875" style="10" customWidth="1"/>
    <col min="56" max="77" width="1.12109375" style="10" customWidth="1"/>
    <col min="78" max="79" width="13.25390625" style="10" customWidth="1"/>
    <col min="80" max="80" width="9.125" style="10" customWidth="1"/>
    <col min="81" max="81" width="9.375" style="10" customWidth="1"/>
    <col min="82" max="82" width="8.875" style="10" customWidth="1"/>
    <col min="83" max="83" width="19.75390625" style="10" customWidth="1"/>
    <col min="84" max="16384" width="1.12109375" style="10" customWidth="1"/>
  </cols>
  <sheetData>
    <row r="1" spans="1:83" s="6" customFormat="1" ht="15.75">
      <c r="A1" s="26" t="s">
        <v>144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</row>
    <row r="2" s="7" customFormat="1" ht="15" customHeight="1"/>
    <row r="3" spans="1:83" ht="16.5" customHeight="1">
      <c r="A3" s="117" t="s">
        <v>39</v>
      </c>
      <c r="B3" s="117" t="s">
        <v>4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9"/>
      <c r="AG3" s="117" t="s">
        <v>50</v>
      </c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9"/>
      <c r="AU3" s="117" t="s">
        <v>51</v>
      </c>
      <c r="AV3" s="118"/>
      <c r="AW3" s="118"/>
      <c r="AX3" s="118"/>
      <c r="AY3" s="118"/>
      <c r="AZ3" s="118"/>
      <c r="BA3" s="118"/>
      <c r="BB3" s="118"/>
      <c r="BC3" s="119"/>
      <c r="BD3" s="117" t="s">
        <v>52</v>
      </c>
      <c r="BE3" s="118"/>
      <c r="BF3" s="118"/>
      <c r="BG3" s="118"/>
      <c r="BH3" s="118"/>
      <c r="BI3" s="118"/>
      <c r="BJ3" s="118"/>
      <c r="BK3" s="118"/>
      <c r="BL3" s="119"/>
      <c r="BM3" s="117" t="s">
        <v>53</v>
      </c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9"/>
      <c r="BZ3" s="62" t="s">
        <v>66</v>
      </c>
      <c r="CA3" s="62"/>
      <c r="CB3" s="62"/>
      <c r="CC3" s="62"/>
      <c r="CD3" s="62"/>
      <c r="CE3" s="62"/>
    </row>
    <row r="4" spans="1:83" ht="81" customHeight="1">
      <c r="A4" s="120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2"/>
      <c r="AG4" s="120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2"/>
      <c r="AU4" s="120"/>
      <c r="AV4" s="121"/>
      <c r="AW4" s="121"/>
      <c r="AX4" s="121"/>
      <c r="AY4" s="121"/>
      <c r="AZ4" s="121"/>
      <c r="BA4" s="121"/>
      <c r="BB4" s="121"/>
      <c r="BC4" s="122"/>
      <c r="BD4" s="120"/>
      <c r="BE4" s="121"/>
      <c r="BF4" s="121"/>
      <c r="BG4" s="121"/>
      <c r="BH4" s="121"/>
      <c r="BI4" s="121"/>
      <c r="BJ4" s="121"/>
      <c r="BK4" s="121"/>
      <c r="BL4" s="122"/>
      <c r="BM4" s="120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2"/>
      <c r="BZ4" s="63" t="s">
        <v>36</v>
      </c>
      <c r="CA4" s="63"/>
      <c r="CB4" s="75" t="s">
        <v>46</v>
      </c>
      <c r="CC4" s="76"/>
      <c r="CD4" s="77"/>
      <c r="CE4" s="139" t="s">
        <v>47</v>
      </c>
    </row>
    <row r="5" spans="1:83" ht="14.25" customHeight="1">
      <c r="A5" s="120"/>
      <c r="B5" s="120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2"/>
      <c r="AG5" s="120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2"/>
      <c r="AU5" s="120"/>
      <c r="AV5" s="121"/>
      <c r="AW5" s="121"/>
      <c r="AX5" s="121"/>
      <c r="AY5" s="121"/>
      <c r="AZ5" s="121"/>
      <c r="BA5" s="121"/>
      <c r="BB5" s="121"/>
      <c r="BC5" s="122"/>
      <c r="BD5" s="120"/>
      <c r="BE5" s="121"/>
      <c r="BF5" s="121"/>
      <c r="BG5" s="121"/>
      <c r="BH5" s="121"/>
      <c r="BI5" s="121"/>
      <c r="BJ5" s="121"/>
      <c r="BK5" s="121"/>
      <c r="BL5" s="122"/>
      <c r="BM5" s="120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2"/>
      <c r="BZ5" s="67" t="s">
        <v>44</v>
      </c>
      <c r="CA5" s="67" t="s">
        <v>45</v>
      </c>
      <c r="CB5" s="142" t="s">
        <v>85</v>
      </c>
      <c r="CC5" s="67" t="s">
        <v>44</v>
      </c>
      <c r="CD5" s="67" t="s">
        <v>45</v>
      </c>
      <c r="CE5" s="140"/>
    </row>
    <row r="6" spans="1:83" ht="16.5" customHeight="1">
      <c r="A6" s="123"/>
      <c r="B6" s="123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5"/>
      <c r="AG6" s="123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5"/>
      <c r="AU6" s="123"/>
      <c r="AV6" s="124"/>
      <c r="AW6" s="124"/>
      <c r="AX6" s="124"/>
      <c r="AY6" s="124"/>
      <c r="AZ6" s="124"/>
      <c r="BA6" s="124"/>
      <c r="BB6" s="124"/>
      <c r="BC6" s="125"/>
      <c r="BD6" s="123"/>
      <c r="BE6" s="124"/>
      <c r="BF6" s="124"/>
      <c r="BG6" s="124"/>
      <c r="BH6" s="124"/>
      <c r="BI6" s="124"/>
      <c r="BJ6" s="124"/>
      <c r="BK6" s="124"/>
      <c r="BL6" s="125"/>
      <c r="BM6" s="123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5"/>
      <c r="BZ6" s="67"/>
      <c r="CA6" s="67"/>
      <c r="CB6" s="143"/>
      <c r="CC6" s="67"/>
      <c r="CD6" s="67"/>
      <c r="CE6" s="141"/>
    </row>
    <row r="7" spans="1:83" ht="12.75">
      <c r="A7" s="22">
        <v>1</v>
      </c>
      <c r="B7" s="134">
        <v>2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>
        <v>3</v>
      </c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>
        <v>4</v>
      </c>
      <c r="AV7" s="134"/>
      <c r="AW7" s="134"/>
      <c r="AX7" s="134"/>
      <c r="AY7" s="134"/>
      <c r="AZ7" s="134"/>
      <c r="BA7" s="134"/>
      <c r="BB7" s="134"/>
      <c r="BC7" s="134"/>
      <c r="BD7" s="134">
        <v>5</v>
      </c>
      <c r="BE7" s="134"/>
      <c r="BF7" s="134"/>
      <c r="BG7" s="134"/>
      <c r="BH7" s="134"/>
      <c r="BI7" s="134"/>
      <c r="BJ7" s="134"/>
      <c r="BK7" s="134"/>
      <c r="BL7" s="134"/>
      <c r="BM7" s="134" t="s">
        <v>54</v>
      </c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20">
        <v>7</v>
      </c>
      <c r="CA7" s="20">
        <v>8</v>
      </c>
      <c r="CB7" s="20">
        <v>9</v>
      </c>
      <c r="CC7" s="20">
        <v>10</v>
      </c>
      <c r="CD7" s="20">
        <v>11</v>
      </c>
      <c r="CE7" s="20">
        <v>12</v>
      </c>
    </row>
    <row r="8" spans="1:83" ht="12.75">
      <c r="A8" s="23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23"/>
      <c r="CA8" s="23"/>
      <c r="CB8" s="23"/>
      <c r="CC8" s="23"/>
      <c r="CD8" s="23"/>
      <c r="CE8" s="23"/>
    </row>
    <row r="9" spans="1:83" ht="12.75">
      <c r="A9" s="23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23"/>
      <c r="CA9" s="23"/>
      <c r="CB9" s="23"/>
      <c r="CC9" s="23"/>
      <c r="CD9" s="23"/>
      <c r="CE9" s="23"/>
    </row>
    <row r="10" spans="1:83" ht="12.75">
      <c r="A10" s="64" t="s">
        <v>81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6"/>
      <c r="AG10" s="62" t="s">
        <v>3</v>
      </c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 t="s">
        <v>3</v>
      </c>
      <c r="AV10" s="62"/>
      <c r="AW10" s="62"/>
      <c r="AX10" s="62"/>
      <c r="AY10" s="62"/>
      <c r="AZ10" s="62"/>
      <c r="BA10" s="62"/>
      <c r="BB10" s="62"/>
      <c r="BC10" s="62"/>
      <c r="BD10" s="62" t="s">
        <v>3</v>
      </c>
      <c r="BE10" s="62"/>
      <c r="BF10" s="62"/>
      <c r="BG10" s="62"/>
      <c r="BH10" s="62"/>
      <c r="BI10" s="62"/>
      <c r="BJ10" s="62"/>
      <c r="BK10" s="62"/>
      <c r="BL10" s="62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23"/>
      <c r="CA10" s="23"/>
      <c r="CB10" s="23"/>
      <c r="CC10" s="23"/>
      <c r="CD10" s="23"/>
      <c r="CE10" s="23"/>
    </row>
    <row r="11" spans="1:83" ht="12.75">
      <c r="A11" s="23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23"/>
      <c r="CA11" s="23"/>
      <c r="CB11" s="23"/>
      <c r="CC11" s="23"/>
      <c r="CD11" s="23"/>
      <c r="CE11" s="23"/>
    </row>
    <row r="12" spans="1:83" ht="12.75">
      <c r="A12" s="64" t="s">
        <v>70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6"/>
      <c r="AG12" s="62" t="s">
        <v>3</v>
      </c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 t="s">
        <v>3</v>
      </c>
      <c r="AV12" s="62"/>
      <c r="AW12" s="62"/>
      <c r="AX12" s="62"/>
      <c r="AY12" s="62"/>
      <c r="AZ12" s="62"/>
      <c r="BA12" s="62"/>
      <c r="BB12" s="62"/>
      <c r="BC12" s="62"/>
      <c r="BD12" s="62" t="s">
        <v>3</v>
      </c>
      <c r="BE12" s="62"/>
      <c r="BF12" s="62"/>
      <c r="BG12" s="62"/>
      <c r="BH12" s="62"/>
      <c r="BI12" s="62"/>
      <c r="BJ12" s="62"/>
      <c r="BK12" s="62"/>
      <c r="BL12" s="62"/>
      <c r="BM12" s="88">
        <f>SUM(BM11:BM11)</f>
        <v>0</v>
      </c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23"/>
      <c r="CA12" s="31">
        <f>SUM(CA11:CA11)</f>
        <v>0</v>
      </c>
      <c r="CB12" s="23"/>
      <c r="CC12" s="23"/>
      <c r="CD12" s="23"/>
      <c r="CE12" s="23"/>
    </row>
    <row r="13" s="1" customFormat="1" ht="15.75"/>
    <row r="14" s="1" customFormat="1" ht="15.75"/>
    <row r="15" s="1" customFormat="1" ht="15.75"/>
    <row r="16" s="1" customFormat="1" ht="15.75"/>
    <row r="17" spans="1:83" s="6" customFormat="1" ht="15.75">
      <c r="A17" s="26" t="s">
        <v>145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</row>
    <row r="18" s="7" customFormat="1" ht="15" customHeight="1"/>
    <row r="19" spans="1:83" ht="12.75">
      <c r="A19" s="114" t="s">
        <v>39</v>
      </c>
      <c r="B19" s="83" t="s">
        <v>4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8"/>
      <c r="AG19" s="117" t="s">
        <v>55</v>
      </c>
      <c r="AH19" s="118"/>
      <c r="AI19" s="118"/>
      <c r="AJ19" s="118"/>
      <c r="AK19" s="118"/>
      <c r="AL19" s="118"/>
      <c r="AM19" s="118"/>
      <c r="AN19" s="118"/>
      <c r="AO19" s="118"/>
      <c r="AP19" s="118"/>
      <c r="AQ19" s="119"/>
      <c r="AR19" s="117" t="s">
        <v>56</v>
      </c>
      <c r="AS19" s="118"/>
      <c r="AT19" s="118"/>
      <c r="AU19" s="118"/>
      <c r="AV19" s="118"/>
      <c r="AW19" s="118"/>
      <c r="AX19" s="118"/>
      <c r="AY19" s="118"/>
      <c r="AZ19" s="118"/>
      <c r="BA19" s="119"/>
      <c r="BB19" s="117" t="s">
        <v>57</v>
      </c>
      <c r="BC19" s="118"/>
      <c r="BD19" s="118"/>
      <c r="BE19" s="118"/>
      <c r="BF19" s="118"/>
      <c r="BG19" s="118"/>
      <c r="BH19" s="118"/>
      <c r="BI19" s="118"/>
      <c r="BJ19" s="118"/>
      <c r="BK19" s="118"/>
      <c r="BL19" s="119"/>
      <c r="BM19" s="117" t="s">
        <v>6</v>
      </c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9"/>
      <c r="BZ19" s="62" t="s">
        <v>66</v>
      </c>
      <c r="CA19" s="62"/>
      <c r="CB19" s="62"/>
      <c r="CC19" s="62"/>
      <c r="CD19" s="62"/>
      <c r="CE19" s="62"/>
    </row>
    <row r="20" spans="1:83" ht="77.25" customHeight="1">
      <c r="A20" s="115"/>
      <c r="B20" s="129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1"/>
      <c r="AG20" s="120"/>
      <c r="AH20" s="121"/>
      <c r="AI20" s="121"/>
      <c r="AJ20" s="121"/>
      <c r="AK20" s="121"/>
      <c r="AL20" s="121"/>
      <c r="AM20" s="121"/>
      <c r="AN20" s="121"/>
      <c r="AO20" s="121"/>
      <c r="AP20" s="121"/>
      <c r="AQ20" s="122"/>
      <c r="AR20" s="120"/>
      <c r="AS20" s="121"/>
      <c r="AT20" s="121"/>
      <c r="AU20" s="121"/>
      <c r="AV20" s="121"/>
      <c r="AW20" s="121"/>
      <c r="AX20" s="121"/>
      <c r="AY20" s="121"/>
      <c r="AZ20" s="121"/>
      <c r="BA20" s="122"/>
      <c r="BB20" s="120"/>
      <c r="BC20" s="121"/>
      <c r="BD20" s="121"/>
      <c r="BE20" s="121"/>
      <c r="BF20" s="121"/>
      <c r="BG20" s="121"/>
      <c r="BH20" s="121"/>
      <c r="BI20" s="121"/>
      <c r="BJ20" s="121"/>
      <c r="BK20" s="121"/>
      <c r="BL20" s="122"/>
      <c r="BM20" s="120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2"/>
      <c r="BZ20" s="63" t="s">
        <v>36</v>
      </c>
      <c r="CA20" s="63"/>
      <c r="CB20" s="75" t="s">
        <v>46</v>
      </c>
      <c r="CC20" s="76"/>
      <c r="CD20" s="77"/>
      <c r="CE20" s="139" t="s">
        <v>47</v>
      </c>
    </row>
    <row r="21" spans="1:83" ht="12.75" customHeight="1">
      <c r="A21" s="115"/>
      <c r="B21" s="129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1"/>
      <c r="AG21" s="120"/>
      <c r="AH21" s="121"/>
      <c r="AI21" s="121"/>
      <c r="AJ21" s="121"/>
      <c r="AK21" s="121"/>
      <c r="AL21" s="121"/>
      <c r="AM21" s="121"/>
      <c r="AN21" s="121"/>
      <c r="AO21" s="121"/>
      <c r="AP21" s="121"/>
      <c r="AQ21" s="122"/>
      <c r="AR21" s="120"/>
      <c r="AS21" s="121"/>
      <c r="AT21" s="121"/>
      <c r="AU21" s="121"/>
      <c r="AV21" s="121"/>
      <c r="AW21" s="121"/>
      <c r="AX21" s="121"/>
      <c r="AY21" s="121"/>
      <c r="AZ21" s="121"/>
      <c r="BA21" s="122"/>
      <c r="BB21" s="120"/>
      <c r="BC21" s="121"/>
      <c r="BD21" s="121"/>
      <c r="BE21" s="121"/>
      <c r="BF21" s="121"/>
      <c r="BG21" s="121"/>
      <c r="BH21" s="121"/>
      <c r="BI21" s="121"/>
      <c r="BJ21" s="121"/>
      <c r="BK21" s="121"/>
      <c r="BL21" s="122"/>
      <c r="BM21" s="120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2"/>
      <c r="BZ21" s="67" t="s">
        <v>44</v>
      </c>
      <c r="CA21" s="67" t="s">
        <v>45</v>
      </c>
      <c r="CB21" s="142" t="s">
        <v>85</v>
      </c>
      <c r="CC21" s="67" t="s">
        <v>44</v>
      </c>
      <c r="CD21" s="67" t="s">
        <v>45</v>
      </c>
      <c r="CE21" s="140"/>
    </row>
    <row r="22" spans="1:83" ht="12.75" customHeight="1">
      <c r="A22" s="116"/>
      <c r="B22" s="84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3"/>
      <c r="AG22" s="123"/>
      <c r="AH22" s="124"/>
      <c r="AI22" s="124"/>
      <c r="AJ22" s="124"/>
      <c r="AK22" s="124"/>
      <c r="AL22" s="124"/>
      <c r="AM22" s="124"/>
      <c r="AN22" s="124"/>
      <c r="AO22" s="124"/>
      <c r="AP22" s="124"/>
      <c r="AQ22" s="125"/>
      <c r="AR22" s="123"/>
      <c r="AS22" s="124"/>
      <c r="AT22" s="124"/>
      <c r="AU22" s="124"/>
      <c r="AV22" s="124"/>
      <c r="AW22" s="124"/>
      <c r="AX22" s="124"/>
      <c r="AY22" s="124"/>
      <c r="AZ22" s="124"/>
      <c r="BA22" s="125"/>
      <c r="BB22" s="123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23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5"/>
      <c r="BZ22" s="67"/>
      <c r="CA22" s="67"/>
      <c r="CB22" s="143"/>
      <c r="CC22" s="67"/>
      <c r="CD22" s="67"/>
      <c r="CE22" s="141"/>
    </row>
    <row r="23" spans="1:83" ht="12.75">
      <c r="A23" s="22">
        <v>1</v>
      </c>
      <c r="B23" s="134">
        <v>2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>
        <v>3</v>
      </c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>
        <v>4</v>
      </c>
      <c r="AS23" s="134"/>
      <c r="AT23" s="134"/>
      <c r="AU23" s="134"/>
      <c r="AV23" s="134"/>
      <c r="AW23" s="134"/>
      <c r="AX23" s="134"/>
      <c r="AY23" s="134"/>
      <c r="AZ23" s="134"/>
      <c r="BA23" s="134"/>
      <c r="BB23" s="134">
        <v>5</v>
      </c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 t="s">
        <v>54</v>
      </c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20">
        <v>7</v>
      </c>
      <c r="CA23" s="20">
        <v>8</v>
      </c>
      <c r="CB23" s="20">
        <v>9</v>
      </c>
      <c r="CC23" s="20">
        <v>10</v>
      </c>
      <c r="CD23" s="20">
        <v>11</v>
      </c>
      <c r="CE23" s="20">
        <v>12</v>
      </c>
    </row>
    <row r="24" spans="1:83" ht="12.75">
      <c r="A24" s="23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23"/>
      <c r="CA24" s="23"/>
      <c r="CB24" s="23"/>
      <c r="CC24" s="23"/>
      <c r="CD24" s="23"/>
      <c r="CE24" s="23"/>
    </row>
    <row r="25" spans="1:83" ht="12.75">
      <c r="A25" s="23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23"/>
      <c r="CA25" s="23"/>
      <c r="CB25" s="23"/>
      <c r="CC25" s="23"/>
      <c r="CD25" s="23"/>
      <c r="CE25" s="23"/>
    </row>
    <row r="26" spans="1:83" ht="12.75">
      <c r="A26" s="64" t="s">
        <v>82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6"/>
      <c r="AG26" s="62" t="s">
        <v>3</v>
      </c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 t="s">
        <v>3</v>
      </c>
      <c r="AS26" s="62"/>
      <c r="AT26" s="62"/>
      <c r="AU26" s="62"/>
      <c r="AV26" s="62"/>
      <c r="AW26" s="62"/>
      <c r="AX26" s="62"/>
      <c r="AY26" s="62"/>
      <c r="AZ26" s="62"/>
      <c r="BA26" s="62"/>
      <c r="BB26" s="62" t="s">
        <v>3</v>
      </c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23"/>
      <c r="CA26" s="23"/>
      <c r="CB26" s="23"/>
      <c r="CC26" s="23"/>
      <c r="CD26" s="23"/>
      <c r="CE26" s="23"/>
    </row>
    <row r="27" s="1" customFormat="1" ht="15.75"/>
    <row r="28" s="1" customFormat="1" ht="15.75"/>
    <row r="29" s="1" customFormat="1" ht="15.75"/>
    <row r="30" s="1" customFormat="1" ht="15.75"/>
    <row r="31" s="1" customFormat="1" ht="15.75"/>
    <row r="32" s="1" customFormat="1" ht="15.75"/>
    <row r="33" s="1" customFormat="1" ht="15.75"/>
    <row r="34" s="1" customFormat="1" ht="15.75"/>
    <row r="35" spans="1:83" s="1" customFormat="1" ht="15.75">
      <c r="A35" s="26" t="s">
        <v>146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</row>
    <row r="36" spans="1:83" s="1" customFormat="1" ht="15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</row>
    <row r="37" spans="1:83" s="1" customFormat="1" ht="15.75" customHeight="1">
      <c r="A37" s="114" t="s">
        <v>39</v>
      </c>
      <c r="B37" s="83" t="s">
        <v>4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8"/>
      <c r="AG37" s="117" t="s">
        <v>51</v>
      </c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9"/>
      <c r="BB37" s="117" t="s">
        <v>84</v>
      </c>
      <c r="BC37" s="118"/>
      <c r="BD37" s="118"/>
      <c r="BE37" s="118"/>
      <c r="BF37" s="118"/>
      <c r="BG37" s="118"/>
      <c r="BH37" s="118"/>
      <c r="BI37" s="118"/>
      <c r="BJ37" s="118"/>
      <c r="BK37" s="118"/>
      <c r="BL37" s="119"/>
      <c r="BM37" s="117" t="s">
        <v>6</v>
      </c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9"/>
      <c r="BZ37" s="62" t="s">
        <v>66</v>
      </c>
      <c r="CA37" s="62"/>
      <c r="CB37" s="62"/>
      <c r="CC37" s="62"/>
      <c r="CD37" s="62"/>
      <c r="CE37" s="62"/>
    </row>
    <row r="38" spans="1:83" s="1" customFormat="1" ht="78.75" customHeight="1">
      <c r="A38" s="115"/>
      <c r="B38" s="129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1"/>
      <c r="AG38" s="120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2"/>
      <c r="BB38" s="120"/>
      <c r="BC38" s="121"/>
      <c r="BD38" s="121"/>
      <c r="BE38" s="121"/>
      <c r="BF38" s="121"/>
      <c r="BG38" s="121"/>
      <c r="BH38" s="121"/>
      <c r="BI38" s="121"/>
      <c r="BJ38" s="121"/>
      <c r="BK38" s="121"/>
      <c r="BL38" s="122"/>
      <c r="BM38" s="120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2"/>
      <c r="BZ38" s="63" t="s">
        <v>36</v>
      </c>
      <c r="CA38" s="63"/>
      <c r="CB38" s="75" t="s">
        <v>46</v>
      </c>
      <c r="CC38" s="76"/>
      <c r="CD38" s="77"/>
      <c r="CE38" s="139" t="s">
        <v>47</v>
      </c>
    </row>
    <row r="39" spans="1:83" s="1" customFormat="1" ht="15.75" customHeight="1">
      <c r="A39" s="115"/>
      <c r="B39" s="129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1"/>
      <c r="AG39" s="120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2"/>
      <c r="BB39" s="120"/>
      <c r="BC39" s="121"/>
      <c r="BD39" s="121"/>
      <c r="BE39" s="121"/>
      <c r="BF39" s="121"/>
      <c r="BG39" s="121"/>
      <c r="BH39" s="121"/>
      <c r="BI39" s="121"/>
      <c r="BJ39" s="121"/>
      <c r="BK39" s="121"/>
      <c r="BL39" s="122"/>
      <c r="BM39" s="120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2"/>
      <c r="BZ39" s="67" t="s">
        <v>44</v>
      </c>
      <c r="CA39" s="67" t="s">
        <v>45</v>
      </c>
      <c r="CB39" s="142" t="s">
        <v>85</v>
      </c>
      <c r="CC39" s="67" t="s">
        <v>44</v>
      </c>
      <c r="CD39" s="67" t="s">
        <v>45</v>
      </c>
      <c r="CE39" s="140"/>
    </row>
    <row r="40" spans="1:83" s="1" customFormat="1" ht="11.25" customHeight="1">
      <c r="A40" s="116"/>
      <c r="B40" s="84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3"/>
      <c r="AG40" s="123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5"/>
      <c r="BB40" s="123"/>
      <c r="BC40" s="124"/>
      <c r="BD40" s="124"/>
      <c r="BE40" s="124"/>
      <c r="BF40" s="124"/>
      <c r="BG40" s="124"/>
      <c r="BH40" s="124"/>
      <c r="BI40" s="124"/>
      <c r="BJ40" s="124"/>
      <c r="BK40" s="124"/>
      <c r="BL40" s="125"/>
      <c r="BM40" s="123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5"/>
      <c r="BZ40" s="67"/>
      <c r="CA40" s="67"/>
      <c r="CB40" s="143"/>
      <c r="CC40" s="67"/>
      <c r="CD40" s="67"/>
      <c r="CE40" s="141"/>
    </row>
    <row r="41" spans="1:83" s="1" customFormat="1" ht="15.75">
      <c r="A41" s="22">
        <v>1</v>
      </c>
      <c r="B41" s="134">
        <v>2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45">
        <v>3</v>
      </c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7"/>
      <c r="BB41" s="134">
        <v>4</v>
      </c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 t="s">
        <v>58</v>
      </c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20">
        <v>6</v>
      </c>
      <c r="CA41" s="20">
        <v>7</v>
      </c>
      <c r="CB41" s="20">
        <v>8</v>
      </c>
      <c r="CC41" s="20">
        <v>9</v>
      </c>
      <c r="CD41" s="20">
        <v>10</v>
      </c>
      <c r="CE41" s="20">
        <v>11</v>
      </c>
    </row>
    <row r="42" spans="1:83" s="1" customFormat="1" ht="15.75">
      <c r="A42" s="23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78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79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23"/>
      <c r="CA42" s="31"/>
      <c r="CB42" s="23"/>
      <c r="CC42" s="23"/>
      <c r="CD42" s="23"/>
      <c r="CE42" s="23"/>
    </row>
    <row r="43" spans="1:83" s="1" customFormat="1" ht="15.75">
      <c r="A43" s="64" t="s">
        <v>70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6"/>
      <c r="AG43" s="78" t="s">
        <v>3</v>
      </c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79"/>
      <c r="BB43" s="62" t="s">
        <v>3</v>
      </c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23"/>
      <c r="CA43" s="31"/>
      <c r="CB43" s="23"/>
      <c r="CC43" s="23"/>
      <c r="CD43" s="23"/>
      <c r="CE43" s="23"/>
    </row>
    <row r="44" spans="1:83" s="1" customFormat="1" ht="15.75">
      <c r="A44" s="25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25"/>
      <c r="CA44" s="33"/>
      <c r="CB44" s="25"/>
      <c r="CC44" s="25"/>
      <c r="CD44" s="25"/>
      <c r="CE44" s="25"/>
    </row>
    <row r="45" spans="1:83" s="1" customFormat="1" ht="15.75">
      <c r="A45" s="25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25"/>
      <c r="CA45" s="25"/>
      <c r="CB45" s="25"/>
      <c r="CC45" s="25"/>
      <c r="CD45" s="25"/>
      <c r="CE45" s="25"/>
    </row>
    <row r="46" spans="1:83" s="1" customFormat="1" ht="15.75">
      <c r="A46" s="25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25"/>
      <c r="CA46" s="25"/>
      <c r="CB46" s="25"/>
      <c r="CC46" s="25"/>
      <c r="CD46" s="25"/>
      <c r="CE46" s="25"/>
    </row>
    <row r="47" spans="1:83" s="1" customFormat="1" ht="15.75">
      <c r="A47" s="25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25"/>
      <c r="CA47" s="25"/>
      <c r="CB47" s="25"/>
      <c r="CC47" s="25"/>
      <c r="CD47" s="25"/>
      <c r="CE47" s="25"/>
    </row>
    <row r="48" spans="1:83" s="1" customFormat="1" ht="51" customHeight="1">
      <c r="A48" s="72" t="s">
        <v>147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</row>
    <row r="49" spans="1:83" s="1" customFormat="1" ht="15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</row>
    <row r="50" spans="1:83" s="1" customFormat="1" ht="15.75">
      <c r="A50" s="117" t="s">
        <v>39</v>
      </c>
      <c r="B50" s="117" t="s">
        <v>4</v>
      </c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9"/>
      <c r="AG50" s="117" t="s">
        <v>59</v>
      </c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9"/>
      <c r="AU50" s="117" t="s">
        <v>60</v>
      </c>
      <c r="AV50" s="118"/>
      <c r="AW50" s="118"/>
      <c r="AX50" s="118"/>
      <c r="AY50" s="118"/>
      <c r="AZ50" s="118"/>
      <c r="BA50" s="118"/>
      <c r="BB50" s="118"/>
      <c r="BC50" s="119"/>
      <c r="BD50" s="117" t="s">
        <v>52</v>
      </c>
      <c r="BE50" s="118"/>
      <c r="BF50" s="118"/>
      <c r="BG50" s="118"/>
      <c r="BH50" s="118"/>
      <c r="BI50" s="118"/>
      <c r="BJ50" s="118"/>
      <c r="BK50" s="118"/>
      <c r="BL50" s="119"/>
      <c r="BM50" s="117" t="s">
        <v>53</v>
      </c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9"/>
      <c r="BZ50" s="62" t="s">
        <v>66</v>
      </c>
      <c r="CA50" s="62"/>
      <c r="CB50" s="62"/>
      <c r="CC50" s="62"/>
      <c r="CD50" s="62"/>
      <c r="CE50" s="62"/>
    </row>
    <row r="51" spans="1:83" s="1" customFormat="1" ht="79.5" customHeight="1">
      <c r="A51" s="120"/>
      <c r="B51" s="120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2"/>
      <c r="AG51" s="120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2"/>
      <c r="AU51" s="120"/>
      <c r="AV51" s="121"/>
      <c r="AW51" s="121"/>
      <c r="AX51" s="121"/>
      <c r="AY51" s="121"/>
      <c r="AZ51" s="121"/>
      <c r="BA51" s="121"/>
      <c r="BB51" s="121"/>
      <c r="BC51" s="122"/>
      <c r="BD51" s="120"/>
      <c r="BE51" s="121"/>
      <c r="BF51" s="121"/>
      <c r="BG51" s="121"/>
      <c r="BH51" s="121"/>
      <c r="BI51" s="121"/>
      <c r="BJ51" s="121"/>
      <c r="BK51" s="121"/>
      <c r="BL51" s="122"/>
      <c r="BM51" s="120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2"/>
      <c r="BZ51" s="63" t="s">
        <v>36</v>
      </c>
      <c r="CA51" s="63"/>
      <c r="CB51" s="75" t="s">
        <v>46</v>
      </c>
      <c r="CC51" s="76"/>
      <c r="CD51" s="77"/>
      <c r="CE51" s="139" t="s">
        <v>47</v>
      </c>
    </row>
    <row r="52" spans="1:83" s="1" customFormat="1" ht="15.75" customHeight="1">
      <c r="A52" s="120"/>
      <c r="B52" s="120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2"/>
      <c r="AG52" s="120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2"/>
      <c r="AU52" s="120"/>
      <c r="AV52" s="121"/>
      <c r="AW52" s="121"/>
      <c r="AX52" s="121"/>
      <c r="AY52" s="121"/>
      <c r="AZ52" s="121"/>
      <c r="BA52" s="121"/>
      <c r="BB52" s="121"/>
      <c r="BC52" s="122"/>
      <c r="BD52" s="120"/>
      <c r="BE52" s="121"/>
      <c r="BF52" s="121"/>
      <c r="BG52" s="121"/>
      <c r="BH52" s="121"/>
      <c r="BI52" s="121"/>
      <c r="BJ52" s="121"/>
      <c r="BK52" s="121"/>
      <c r="BL52" s="122"/>
      <c r="BM52" s="120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2"/>
      <c r="BZ52" s="67" t="s">
        <v>44</v>
      </c>
      <c r="CA52" s="67" t="s">
        <v>45</v>
      </c>
      <c r="CB52" s="142" t="s">
        <v>85</v>
      </c>
      <c r="CC52" s="67" t="s">
        <v>44</v>
      </c>
      <c r="CD52" s="67" t="s">
        <v>45</v>
      </c>
      <c r="CE52" s="140"/>
    </row>
    <row r="53" spans="1:83" s="1" customFormat="1" ht="9" customHeight="1">
      <c r="A53" s="123"/>
      <c r="B53" s="123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5"/>
      <c r="AG53" s="123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5"/>
      <c r="AU53" s="123"/>
      <c r="AV53" s="124"/>
      <c r="AW53" s="124"/>
      <c r="AX53" s="124"/>
      <c r="AY53" s="124"/>
      <c r="AZ53" s="124"/>
      <c r="BA53" s="124"/>
      <c r="BB53" s="124"/>
      <c r="BC53" s="125"/>
      <c r="BD53" s="123"/>
      <c r="BE53" s="124"/>
      <c r="BF53" s="124"/>
      <c r="BG53" s="124"/>
      <c r="BH53" s="124"/>
      <c r="BI53" s="124"/>
      <c r="BJ53" s="124"/>
      <c r="BK53" s="124"/>
      <c r="BL53" s="125"/>
      <c r="BM53" s="123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5"/>
      <c r="BZ53" s="67"/>
      <c r="CA53" s="67"/>
      <c r="CB53" s="143"/>
      <c r="CC53" s="67"/>
      <c r="CD53" s="67"/>
      <c r="CE53" s="141"/>
    </row>
    <row r="54" spans="1:83" s="1" customFormat="1" ht="15.75">
      <c r="A54" s="22">
        <v>1</v>
      </c>
      <c r="B54" s="134">
        <v>2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>
        <v>3</v>
      </c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>
        <v>4</v>
      </c>
      <c r="AV54" s="134"/>
      <c r="AW54" s="134"/>
      <c r="AX54" s="134"/>
      <c r="AY54" s="134"/>
      <c r="AZ54" s="134"/>
      <c r="BA54" s="134"/>
      <c r="BB54" s="134"/>
      <c r="BC54" s="134"/>
      <c r="BD54" s="134">
        <v>5</v>
      </c>
      <c r="BE54" s="134"/>
      <c r="BF54" s="134"/>
      <c r="BG54" s="134"/>
      <c r="BH54" s="134"/>
      <c r="BI54" s="134"/>
      <c r="BJ54" s="134"/>
      <c r="BK54" s="134"/>
      <c r="BL54" s="134"/>
      <c r="BM54" s="134" t="s">
        <v>54</v>
      </c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20">
        <v>7</v>
      </c>
      <c r="CA54" s="20">
        <v>8</v>
      </c>
      <c r="CB54" s="20">
        <v>9</v>
      </c>
      <c r="CC54" s="20">
        <v>10</v>
      </c>
      <c r="CD54" s="20">
        <v>11</v>
      </c>
      <c r="CE54" s="20">
        <v>12</v>
      </c>
    </row>
    <row r="55" spans="1:83" s="1" customFormat="1" ht="15.75">
      <c r="A55" s="23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23"/>
      <c r="CA55" s="23"/>
      <c r="CB55" s="23"/>
      <c r="CC55" s="23"/>
      <c r="CD55" s="23"/>
      <c r="CE55" s="23"/>
    </row>
    <row r="56" spans="1:83" s="1" customFormat="1" ht="15.75">
      <c r="A56" s="23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23"/>
      <c r="CA56" s="23"/>
      <c r="CB56" s="23"/>
      <c r="CC56" s="23"/>
      <c r="CD56" s="23"/>
      <c r="CE56" s="23"/>
    </row>
    <row r="57" spans="1:83" s="1" customFormat="1" ht="15.75">
      <c r="A57" s="23"/>
      <c r="B57" s="71" t="s">
        <v>89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62" t="s">
        <v>3</v>
      </c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 t="s">
        <v>3</v>
      </c>
      <c r="AV57" s="62"/>
      <c r="AW57" s="62"/>
      <c r="AX57" s="62"/>
      <c r="AY57" s="62"/>
      <c r="AZ57" s="62"/>
      <c r="BA57" s="62"/>
      <c r="BB57" s="62"/>
      <c r="BC57" s="62"/>
      <c r="BD57" s="62" t="s">
        <v>3</v>
      </c>
      <c r="BE57" s="62"/>
      <c r="BF57" s="62"/>
      <c r="BG57" s="62"/>
      <c r="BH57" s="62"/>
      <c r="BI57" s="62"/>
      <c r="BJ57" s="62"/>
      <c r="BK57" s="62"/>
      <c r="BL57" s="62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23"/>
      <c r="CA57" s="23"/>
      <c r="CB57" s="23"/>
      <c r="CC57" s="23"/>
      <c r="CD57" s="23"/>
      <c r="CE57" s="23"/>
    </row>
    <row r="58" s="1" customFormat="1" ht="15.75"/>
    <row r="59" s="1" customFormat="1" ht="15.75"/>
    <row r="60" s="1" customFormat="1" ht="15.75"/>
    <row r="61" s="1" customFormat="1" ht="15.75"/>
    <row r="62" s="1" customFormat="1" ht="15.75"/>
    <row r="63" s="1" customFormat="1" ht="15.75"/>
    <row r="64" spans="1:83" s="6" customFormat="1" ht="15.75">
      <c r="A64" s="144" t="s">
        <v>148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</row>
    <row r="65" spans="1:83" ht="15.75">
      <c r="A65" s="144" t="s">
        <v>61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</row>
    <row r="66" s="7" customFormat="1" ht="12.75" customHeight="1"/>
    <row r="67" spans="1:83" ht="12.75">
      <c r="A67" s="114" t="s">
        <v>39</v>
      </c>
      <c r="B67" s="83" t="s">
        <v>7</v>
      </c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8"/>
      <c r="BB67" s="117" t="s">
        <v>86</v>
      </c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9"/>
      <c r="BN67" s="117" t="s">
        <v>87</v>
      </c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9"/>
      <c r="BZ67" s="62" t="s">
        <v>66</v>
      </c>
      <c r="CA67" s="62"/>
      <c r="CB67" s="62"/>
      <c r="CC67" s="62"/>
      <c r="CD67" s="62"/>
      <c r="CE67" s="62"/>
    </row>
    <row r="68" spans="1:83" ht="81.75" customHeight="1">
      <c r="A68" s="115"/>
      <c r="B68" s="129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1"/>
      <c r="BB68" s="120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2"/>
      <c r="BN68" s="120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2"/>
      <c r="BZ68" s="63" t="s">
        <v>36</v>
      </c>
      <c r="CA68" s="63"/>
      <c r="CB68" s="75" t="s">
        <v>46</v>
      </c>
      <c r="CC68" s="76"/>
      <c r="CD68" s="77"/>
      <c r="CE68" s="139" t="s">
        <v>47</v>
      </c>
    </row>
    <row r="69" spans="1:83" ht="12.75" customHeight="1">
      <c r="A69" s="115"/>
      <c r="B69" s="129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1"/>
      <c r="BB69" s="120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2"/>
      <c r="BN69" s="120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2"/>
      <c r="BZ69" s="67" t="s">
        <v>44</v>
      </c>
      <c r="CA69" s="67" t="s">
        <v>45</v>
      </c>
      <c r="CB69" s="142" t="s">
        <v>85</v>
      </c>
      <c r="CC69" s="67" t="s">
        <v>44</v>
      </c>
      <c r="CD69" s="67" t="s">
        <v>45</v>
      </c>
      <c r="CE69" s="140"/>
    </row>
    <row r="70" spans="1:83" ht="12.75">
      <c r="A70" s="116"/>
      <c r="B70" s="84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3"/>
      <c r="BB70" s="123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5"/>
      <c r="BN70" s="123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5"/>
      <c r="BZ70" s="67"/>
      <c r="CA70" s="67"/>
      <c r="CB70" s="143"/>
      <c r="CC70" s="67"/>
      <c r="CD70" s="67"/>
      <c r="CE70" s="141"/>
    </row>
    <row r="71" spans="1:83" ht="12.75">
      <c r="A71" s="22">
        <v>1</v>
      </c>
      <c r="B71" s="134">
        <v>2</v>
      </c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62">
        <v>3</v>
      </c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134">
        <v>4</v>
      </c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20">
        <v>5</v>
      </c>
      <c r="CA71" s="20">
        <v>6</v>
      </c>
      <c r="CB71" s="20"/>
      <c r="CC71" s="20">
        <v>7</v>
      </c>
      <c r="CD71" s="20">
        <v>8</v>
      </c>
      <c r="CE71" s="20">
        <v>9</v>
      </c>
    </row>
    <row r="72" spans="1:83" ht="12.75">
      <c r="A72" s="16">
        <v>1</v>
      </c>
      <c r="B72" s="80" t="s">
        <v>9</v>
      </c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2"/>
      <c r="BB72" s="62" t="s">
        <v>3</v>
      </c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23"/>
      <c r="CA72" s="23"/>
      <c r="CB72" s="23"/>
      <c r="CC72" s="23"/>
      <c r="CD72" s="23"/>
      <c r="CE72" s="23"/>
    </row>
    <row r="73" spans="1:83" ht="12.75">
      <c r="A73" s="83" t="s">
        <v>8</v>
      </c>
      <c r="B73" s="108" t="s">
        <v>2</v>
      </c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10"/>
      <c r="BB73" s="99">
        <f>Лист1!I39</f>
        <v>5908873.8576</v>
      </c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1"/>
      <c r="BN73" s="99">
        <f>BB73*22%</f>
        <v>1299952.248672</v>
      </c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1"/>
      <c r="BZ73" s="136">
        <f>(Лист1!J39*22%)/12*9-26965</f>
        <v>677584.9996699999</v>
      </c>
      <c r="CA73" s="136">
        <f>Лист1!K39*22%</f>
        <v>340274.3161224</v>
      </c>
      <c r="CB73" s="136"/>
      <c r="CC73" s="136"/>
      <c r="CD73" s="136">
        <f>Лист1!N39*22%</f>
        <v>13739.2354</v>
      </c>
      <c r="CE73" s="90"/>
    </row>
    <row r="74" spans="1:83" ht="12.75">
      <c r="A74" s="129"/>
      <c r="B74" s="96" t="s">
        <v>10</v>
      </c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8"/>
      <c r="BB74" s="105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7"/>
      <c r="BN74" s="105"/>
      <c r="BO74" s="106"/>
      <c r="BP74" s="106"/>
      <c r="BQ74" s="106"/>
      <c r="BR74" s="106"/>
      <c r="BS74" s="106"/>
      <c r="BT74" s="106"/>
      <c r="BU74" s="106"/>
      <c r="BV74" s="106"/>
      <c r="BW74" s="106"/>
      <c r="BX74" s="106"/>
      <c r="BY74" s="107"/>
      <c r="BZ74" s="138"/>
      <c r="CA74" s="138"/>
      <c r="CB74" s="138"/>
      <c r="CC74" s="138"/>
      <c r="CD74" s="138"/>
      <c r="CE74" s="92"/>
    </row>
    <row r="75" spans="1:83" ht="12.75">
      <c r="A75" s="16" t="s">
        <v>12</v>
      </c>
      <c r="B75" s="111" t="s">
        <v>11</v>
      </c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3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23"/>
      <c r="CA75" s="23"/>
      <c r="CB75" s="23"/>
      <c r="CC75" s="23"/>
      <c r="CD75" s="23"/>
      <c r="CE75" s="23"/>
    </row>
    <row r="76" spans="1:83" ht="12.75">
      <c r="A76" s="83" t="s">
        <v>13</v>
      </c>
      <c r="B76" s="108" t="s">
        <v>14</v>
      </c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10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62"/>
      <c r="CA76" s="62"/>
      <c r="CB76" s="90"/>
      <c r="CC76" s="62"/>
      <c r="CD76" s="62"/>
      <c r="CE76" s="62"/>
    </row>
    <row r="77" spans="1:83" ht="12.75">
      <c r="A77" s="84"/>
      <c r="B77" s="96" t="s">
        <v>15</v>
      </c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8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62"/>
      <c r="CA77" s="62"/>
      <c r="CB77" s="92"/>
      <c r="CC77" s="62"/>
      <c r="CD77" s="62"/>
      <c r="CE77" s="62"/>
    </row>
    <row r="78" spans="1:83" ht="12.75">
      <c r="A78" s="83">
        <v>2</v>
      </c>
      <c r="B78" s="85" t="s">
        <v>16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7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62"/>
      <c r="CA78" s="62"/>
      <c r="CB78" s="90"/>
      <c r="CC78" s="62"/>
      <c r="CD78" s="62"/>
      <c r="CE78" s="62"/>
    </row>
    <row r="79" spans="1:83" ht="12.75">
      <c r="A79" s="84"/>
      <c r="B79" s="80" t="s">
        <v>31</v>
      </c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62"/>
      <c r="CA79" s="62"/>
      <c r="CB79" s="92"/>
      <c r="CC79" s="62"/>
      <c r="CD79" s="62"/>
      <c r="CE79" s="62"/>
    </row>
    <row r="80" spans="1:83" ht="12.75">
      <c r="A80" s="83" t="s">
        <v>18</v>
      </c>
      <c r="B80" s="108" t="s">
        <v>2</v>
      </c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10"/>
      <c r="BB80" s="88">
        <f>BB73</f>
        <v>5908873.8576</v>
      </c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>
        <f>BB80*2.9%</f>
        <v>171357.34187039998</v>
      </c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9">
        <f>(Лист1!J39*2.9%)/12*9</f>
        <v>92872.49995649997</v>
      </c>
      <c r="CA80" s="89">
        <f>Лист1!K39*2.9%</f>
        <v>44854.34167068</v>
      </c>
      <c r="CB80" s="89"/>
      <c r="CC80" s="89"/>
      <c r="CD80" s="89">
        <f>Лист1!N39*2.9%</f>
        <v>1811.0810299999998</v>
      </c>
      <c r="CE80" s="62"/>
    </row>
    <row r="81" spans="1:83" ht="12.75">
      <c r="A81" s="129"/>
      <c r="B81" s="93" t="s">
        <v>17</v>
      </c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5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62"/>
      <c r="CA81" s="62"/>
      <c r="CB81" s="62"/>
      <c r="CC81" s="62"/>
      <c r="CD81" s="62"/>
      <c r="CE81" s="62"/>
    </row>
    <row r="82" spans="1:83" ht="12.75">
      <c r="A82" s="84"/>
      <c r="B82" s="96" t="s">
        <v>32</v>
      </c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62"/>
      <c r="CA82" s="62"/>
      <c r="CB82" s="62"/>
      <c r="CC82" s="62"/>
      <c r="CD82" s="62"/>
      <c r="CE82" s="62"/>
    </row>
    <row r="83" spans="1:83" ht="12.75">
      <c r="A83" s="114" t="s">
        <v>18</v>
      </c>
      <c r="B83" s="108" t="s">
        <v>2</v>
      </c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10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99"/>
      <c r="BO83" s="100"/>
      <c r="BP83" s="100"/>
      <c r="BQ83" s="100"/>
      <c r="BR83" s="100"/>
      <c r="BS83" s="100"/>
      <c r="BT83" s="100"/>
      <c r="BU83" s="100"/>
      <c r="BV83" s="100"/>
      <c r="BW83" s="100"/>
      <c r="BX83" s="100"/>
      <c r="BY83" s="101"/>
      <c r="BZ83" s="90"/>
      <c r="CA83" s="136"/>
      <c r="CB83" s="90"/>
      <c r="CC83" s="90"/>
      <c r="CD83" s="90"/>
      <c r="CE83" s="136"/>
    </row>
    <row r="84" spans="1:83" ht="12.75">
      <c r="A84" s="115"/>
      <c r="B84" s="93" t="s">
        <v>17</v>
      </c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5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102"/>
      <c r="BO84" s="103"/>
      <c r="BP84" s="103"/>
      <c r="BQ84" s="103"/>
      <c r="BR84" s="103"/>
      <c r="BS84" s="103"/>
      <c r="BT84" s="103"/>
      <c r="BU84" s="103"/>
      <c r="BV84" s="103"/>
      <c r="BW84" s="103"/>
      <c r="BX84" s="103"/>
      <c r="BY84" s="104"/>
      <c r="BZ84" s="91"/>
      <c r="CA84" s="137"/>
      <c r="CB84" s="91"/>
      <c r="CC84" s="91"/>
      <c r="CD84" s="91"/>
      <c r="CE84" s="91"/>
    </row>
    <row r="85" spans="1:83" ht="12.75">
      <c r="A85" s="116"/>
      <c r="B85" s="96" t="s">
        <v>32</v>
      </c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105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7"/>
      <c r="BZ85" s="92"/>
      <c r="CA85" s="138"/>
      <c r="CB85" s="92"/>
      <c r="CC85" s="92"/>
      <c r="CD85" s="92"/>
      <c r="CE85" s="92"/>
    </row>
    <row r="86" spans="1:83" ht="12.75" customHeight="1">
      <c r="A86" s="114" t="s">
        <v>18</v>
      </c>
      <c r="B86" s="108" t="s">
        <v>2</v>
      </c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10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99"/>
      <c r="BO86" s="100"/>
      <c r="BP86" s="100"/>
      <c r="BQ86" s="100"/>
      <c r="BR86" s="100"/>
      <c r="BS86" s="100"/>
      <c r="BT86" s="100"/>
      <c r="BU86" s="100"/>
      <c r="BV86" s="100"/>
      <c r="BW86" s="100"/>
      <c r="BX86" s="100"/>
      <c r="BY86" s="101"/>
      <c r="BZ86" s="90"/>
      <c r="CA86" s="136"/>
      <c r="CB86" s="90"/>
      <c r="CC86" s="90"/>
      <c r="CD86" s="90"/>
      <c r="CE86" s="90"/>
    </row>
    <row r="87" spans="1:83" ht="12.75">
      <c r="A87" s="115"/>
      <c r="B87" s="93" t="s">
        <v>17</v>
      </c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5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102"/>
      <c r="BO87" s="103"/>
      <c r="BP87" s="103"/>
      <c r="BQ87" s="103"/>
      <c r="BR87" s="103"/>
      <c r="BS87" s="103"/>
      <c r="BT87" s="103"/>
      <c r="BU87" s="103"/>
      <c r="BV87" s="103"/>
      <c r="BW87" s="103"/>
      <c r="BX87" s="103"/>
      <c r="BY87" s="104"/>
      <c r="BZ87" s="91"/>
      <c r="CA87" s="137"/>
      <c r="CB87" s="91"/>
      <c r="CC87" s="91"/>
      <c r="CD87" s="91"/>
      <c r="CE87" s="91"/>
    </row>
    <row r="88" spans="1:83" ht="12.75" customHeight="1">
      <c r="A88" s="116"/>
      <c r="B88" s="96" t="s">
        <v>32</v>
      </c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105"/>
      <c r="BO88" s="106"/>
      <c r="BP88" s="106"/>
      <c r="BQ88" s="106"/>
      <c r="BR88" s="106"/>
      <c r="BS88" s="106"/>
      <c r="BT88" s="106"/>
      <c r="BU88" s="106"/>
      <c r="BV88" s="106"/>
      <c r="BW88" s="106"/>
      <c r="BX88" s="106"/>
      <c r="BY88" s="107"/>
      <c r="BZ88" s="92"/>
      <c r="CA88" s="138"/>
      <c r="CB88" s="92"/>
      <c r="CC88" s="92"/>
      <c r="CD88" s="92"/>
      <c r="CE88" s="92"/>
    </row>
    <row r="89" spans="1:83" ht="15" customHeight="1">
      <c r="A89" s="83" t="s">
        <v>21</v>
      </c>
      <c r="B89" s="108" t="s">
        <v>19</v>
      </c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10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62"/>
      <c r="CA89" s="62"/>
      <c r="CB89" s="90"/>
      <c r="CC89" s="62"/>
      <c r="CD89" s="62"/>
      <c r="CE89" s="62"/>
    </row>
    <row r="90" spans="1:83" ht="12.75">
      <c r="A90" s="84"/>
      <c r="B90" s="96" t="s">
        <v>20</v>
      </c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8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62"/>
      <c r="CA90" s="62"/>
      <c r="CB90" s="92"/>
      <c r="CC90" s="62"/>
      <c r="CD90" s="62"/>
      <c r="CE90" s="62"/>
    </row>
    <row r="91" spans="1:83" ht="12.75">
      <c r="A91" s="83" t="s">
        <v>24</v>
      </c>
      <c r="B91" s="108" t="s">
        <v>22</v>
      </c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10"/>
      <c r="BB91" s="88">
        <f>BB80</f>
        <v>5908873.8576</v>
      </c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>
        <f>BB91*0.2%</f>
        <v>11817.7477152</v>
      </c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9">
        <f>(Лист1!J39*0.2%)/12*9</f>
        <v>6404.999996999999</v>
      </c>
      <c r="CA91" s="89">
        <f>Лист1!K39*0.2%</f>
        <v>3093.40287384</v>
      </c>
      <c r="CB91" s="89"/>
      <c r="CC91" s="89"/>
      <c r="CD91" s="89">
        <f>Лист1!N39*0.2%</f>
        <v>124.90214</v>
      </c>
      <c r="CE91" s="62"/>
    </row>
    <row r="92" spans="1:83" ht="12.75">
      <c r="A92" s="84"/>
      <c r="B92" s="96" t="s">
        <v>23</v>
      </c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62"/>
      <c r="CA92" s="62"/>
      <c r="CB92" s="62"/>
      <c r="CC92" s="62"/>
      <c r="CD92" s="62"/>
      <c r="CE92" s="62"/>
    </row>
    <row r="93" spans="1:83" s="13" customFormat="1" ht="12.75">
      <c r="A93" s="83" t="s">
        <v>24</v>
      </c>
      <c r="B93" s="108" t="s">
        <v>22</v>
      </c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10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62"/>
      <c r="CA93" s="89"/>
      <c r="CB93" s="90"/>
      <c r="CC93" s="62"/>
      <c r="CD93" s="62"/>
      <c r="CE93" s="89"/>
    </row>
    <row r="94" spans="1:83" s="13" customFormat="1" ht="12.75">
      <c r="A94" s="84"/>
      <c r="B94" s="96" t="s">
        <v>23</v>
      </c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62"/>
      <c r="CA94" s="62"/>
      <c r="CB94" s="92"/>
      <c r="CC94" s="62"/>
      <c r="CD94" s="62"/>
      <c r="CE94" s="62"/>
    </row>
    <row r="95" spans="1:83" s="13" customFormat="1" ht="27.75" customHeight="1">
      <c r="A95" s="83" t="s">
        <v>24</v>
      </c>
      <c r="B95" s="108" t="s">
        <v>22</v>
      </c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10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62"/>
      <c r="CA95" s="89"/>
      <c r="CB95" s="90"/>
      <c r="CC95" s="62"/>
      <c r="CD95" s="62"/>
      <c r="CE95" s="62"/>
    </row>
    <row r="96" spans="1:83" ht="12.75">
      <c r="A96" s="84"/>
      <c r="B96" s="96" t="s">
        <v>23</v>
      </c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62"/>
      <c r="CA96" s="62"/>
      <c r="CB96" s="92"/>
      <c r="CC96" s="62"/>
      <c r="CD96" s="62"/>
      <c r="CE96" s="62"/>
    </row>
    <row r="97" spans="1:83" ht="12.75">
      <c r="A97" s="83" t="s">
        <v>25</v>
      </c>
      <c r="B97" s="108" t="s">
        <v>22</v>
      </c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10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62"/>
      <c r="CA97" s="62"/>
      <c r="CB97" s="90"/>
      <c r="CC97" s="62"/>
      <c r="CD97" s="62"/>
      <c r="CE97" s="62"/>
    </row>
    <row r="98" spans="1:83" ht="15.75">
      <c r="A98" s="84"/>
      <c r="B98" s="96" t="s">
        <v>27</v>
      </c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8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62"/>
      <c r="CA98" s="62"/>
      <c r="CB98" s="92"/>
      <c r="CC98" s="62"/>
      <c r="CD98" s="62"/>
      <c r="CE98" s="62"/>
    </row>
    <row r="99" spans="1:83" ht="12.75">
      <c r="A99" s="83" t="s">
        <v>26</v>
      </c>
      <c r="B99" s="108" t="s">
        <v>22</v>
      </c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10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62"/>
      <c r="CA99" s="62"/>
      <c r="CB99" s="90"/>
      <c r="CC99" s="62"/>
      <c r="CD99" s="62"/>
      <c r="CE99" s="62"/>
    </row>
    <row r="100" spans="1:83" ht="15.75">
      <c r="A100" s="84"/>
      <c r="B100" s="96" t="s">
        <v>27</v>
      </c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8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62"/>
      <c r="CA100" s="62"/>
      <c r="CB100" s="92"/>
      <c r="CC100" s="62"/>
      <c r="CD100" s="62"/>
      <c r="CE100" s="62"/>
    </row>
    <row r="101" spans="1:83" ht="12.75">
      <c r="A101" s="83">
        <v>3</v>
      </c>
      <c r="B101" s="85" t="s">
        <v>28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7"/>
      <c r="BB101" s="88">
        <f>BB91</f>
        <v>5908873.8576</v>
      </c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>
        <f>BB101*5.1%</f>
        <v>301352.56673759996</v>
      </c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  <c r="BZ101" s="89">
        <f>(Лист1!J39*5.1%)/12*9</f>
        <v>163327.49992349997</v>
      </c>
      <c r="CA101" s="89">
        <f>Лист1!K39*5.1%</f>
        <v>78881.77328292</v>
      </c>
      <c r="CB101" s="89"/>
      <c r="CC101" s="89"/>
      <c r="CD101" s="89">
        <f>Лист1!N39*5.1%</f>
        <v>3185.0045699999996</v>
      </c>
      <c r="CE101" s="62"/>
    </row>
    <row r="102" spans="1:83" ht="12.75">
      <c r="A102" s="84"/>
      <c r="B102" s="80" t="s">
        <v>29</v>
      </c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2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62"/>
      <c r="CA102" s="62"/>
      <c r="CB102" s="62"/>
      <c r="CC102" s="62"/>
      <c r="CD102" s="62"/>
      <c r="CE102" s="62"/>
    </row>
    <row r="103" spans="1:83" ht="12.75">
      <c r="A103" s="83">
        <v>3</v>
      </c>
      <c r="B103" s="85" t="s">
        <v>28</v>
      </c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7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  <c r="BZ103" s="62"/>
      <c r="CA103" s="89"/>
      <c r="CB103" s="90"/>
      <c r="CC103" s="62"/>
      <c r="CD103" s="62"/>
      <c r="CE103" s="89"/>
    </row>
    <row r="104" spans="1:83" ht="12.75">
      <c r="A104" s="84"/>
      <c r="B104" s="80" t="s">
        <v>29</v>
      </c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2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62"/>
      <c r="CA104" s="62"/>
      <c r="CB104" s="92"/>
      <c r="CC104" s="62"/>
      <c r="CD104" s="62"/>
      <c r="CE104" s="62"/>
    </row>
    <row r="105" spans="1:83" ht="12.75">
      <c r="A105" s="83">
        <v>3</v>
      </c>
      <c r="B105" s="85" t="s">
        <v>28</v>
      </c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7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  <c r="BZ105" s="62"/>
      <c r="CA105" s="89"/>
      <c r="CB105" s="90"/>
      <c r="CC105" s="62"/>
      <c r="CD105" s="62"/>
      <c r="CE105" s="62"/>
    </row>
    <row r="106" spans="1:83" ht="12.75">
      <c r="A106" s="84"/>
      <c r="B106" s="80" t="s">
        <v>29</v>
      </c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2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62"/>
      <c r="CA106" s="62"/>
      <c r="CB106" s="92"/>
      <c r="CC106" s="62"/>
      <c r="CD106" s="62"/>
      <c r="CE106" s="62"/>
    </row>
    <row r="107" spans="1:83" ht="12.75">
      <c r="A107" s="15"/>
      <c r="B107" s="64" t="s">
        <v>142</v>
      </c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6"/>
      <c r="BB107" s="62" t="s">
        <v>3</v>
      </c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148">
        <f>SUM(BN72:BY106)</f>
        <v>1784479.9049951998</v>
      </c>
      <c r="BO107" s="149"/>
      <c r="BP107" s="149"/>
      <c r="BQ107" s="149"/>
      <c r="BR107" s="149"/>
      <c r="BS107" s="149"/>
      <c r="BT107" s="149"/>
      <c r="BU107" s="149"/>
      <c r="BV107" s="149"/>
      <c r="BW107" s="149"/>
      <c r="BX107" s="149"/>
      <c r="BY107" s="149"/>
      <c r="BZ107" s="35">
        <f>SUM(BZ73:BZ106)</f>
        <v>940189.9995469999</v>
      </c>
      <c r="CA107" s="35">
        <f>SUM(CA73:CA106)</f>
        <v>467103.83394984</v>
      </c>
      <c r="CB107" s="23"/>
      <c r="CC107" s="23"/>
      <c r="CD107" s="36">
        <f>SUM(CD73:CD106)</f>
        <v>18860.22314</v>
      </c>
      <c r="CE107" s="35"/>
    </row>
    <row r="108" spans="1:83" ht="12.75">
      <c r="A108" s="15"/>
      <c r="B108" s="64" t="s">
        <v>220</v>
      </c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6"/>
      <c r="BB108" s="62" t="s">
        <v>3</v>
      </c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148"/>
      <c r="BO108" s="149"/>
      <c r="BP108" s="149"/>
      <c r="BQ108" s="149"/>
      <c r="BR108" s="149"/>
      <c r="BS108" s="149"/>
      <c r="BT108" s="149"/>
      <c r="BU108" s="149"/>
      <c r="BV108" s="149"/>
      <c r="BW108" s="149"/>
      <c r="BX108" s="149"/>
      <c r="BY108" s="149"/>
      <c r="BZ108" s="35">
        <f>BZ107</f>
        <v>940189.9995469999</v>
      </c>
      <c r="CA108" s="35"/>
      <c r="CB108" s="23"/>
      <c r="CC108" s="23"/>
      <c r="CD108" s="36">
        <v>11648.93</v>
      </c>
      <c r="CE108" s="35"/>
    </row>
    <row r="109" spans="1:15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83" ht="12.75">
      <c r="A110" s="150" t="s">
        <v>33</v>
      </c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/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150"/>
      <c r="BC110" s="150"/>
      <c r="BD110" s="150"/>
      <c r="BE110" s="150"/>
      <c r="BF110" s="150"/>
      <c r="BG110" s="150"/>
      <c r="BH110" s="150"/>
      <c r="BI110" s="150"/>
      <c r="BJ110" s="150"/>
      <c r="BK110" s="150"/>
      <c r="BL110" s="150"/>
      <c r="BM110" s="150"/>
      <c r="BN110" s="150"/>
      <c r="BO110" s="150"/>
      <c r="BP110" s="150"/>
      <c r="BQ110" s="150"/>
      <c r="BR110" s="150"/>
      <c r="BS110" s="150"/>
      <c r="BT110" s="150"/>
      <c r="BU110" s="150"/>
      <c r="BV110" s="150"/>
      <c r="BW110" s="150"/>
      <c r="BX110" s="150"/>
      <c r="BY110" s="150"/>
      <c r="BZ110" s="13"/>
      <c r="CA110" s="13"/>
      <c r="CB110" s="13"/>
      <c r="CC110" s="13"/>
      <c r="CD110" s="13"/>
      <c r="CE110" s="13"/>
    </row>
    <row r="111" spans="1:83" ht="12.75">
      <c r="A111" s="150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150"/>
      <c r="BE111" s="150"/>
      <c r="BF111" s="150"/>
      <c r="BG111" s="150"/>
      <c r="BH111" s="150"/>
      <c r="BI111" s="150"/>
      <c r="BJ111" s="150"/>
      <c r="BK111" s="150"/>
      <c r="BL111" s="150"/>
      <c r="BM111" s="150"/>
      <c r="BN111" s="150"/>
      <c r="BO111" s="150"/>
      <c r="BP111" s="150"/>
      <c r="BQ111" s="150"/>
      <c r="BR111" s="150"/>
      <c r="BS111" s="150"/>
      <c r="BT111" s="150"/>
      <c r="BU111" s="150"/>
      <c r="BV111" s="150"/>
      <c r="BW111" s="150"/>
      <c r="BX111" s="150"/>
      <c r="BY111" s="150"/>
      <c r="BZ111" s="13"/>
      <c r="CA111" s="13"/>
      <c r="CB111" s="13"/>
      <c r="CC111" s="13"/>
      <c r="CD111" s="13"/>
      <c r="CE111" s="13"/>
    </row>
    <row r="112" spans="1:83" ht="12.75">
      <c r="A112" s="150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  <c r="BG112" s="150"/>
      <c r="BH112" s="150"/>
      <c r="BI112" s="150"/>
      <c r="BJ112" s="150"/>
      <c r="BK112" s="150"/>
      <c r="BL112" s="150"/>
      <c r="BM112" s="150"/>
      <c r="BN112" s="150"/>
      <c r="BO112" s="150"/>
      <c r="BP112" s="150"/>
      <c r="BQ112" s="150"/>
      <c r="BR112" s="150"/>
      <c r="BS112" s="150"/>
      <c r="BT112" s="150"/>
      <c r="BU112" s="150"/>
      <c r="BV112" s="150"/>
      <c r="BW112" s="150"/>
      <c r="BX112" s="150"/>
      <c r="BY112" s="150"/>
      <c r="BZ112" s="13"/>
      <c r="CA112" s="13"/>
      <c r="CB112" s="13"/>
      <c r="CC112" s="13"/>
      <c r="CD112" s="13"/>
      <c r="CE112" s="13"/>
    </row>
  </sheetData>
  <sheetProtection/>
  <mergeCells count="341">
    <mergeCell ref="CC103:CC104"/>
    <mergeCell ref="CD103:CD104"/>
    <mergeCell ref="CE103:CE104"/>
    <mergeCell ref="B104:BA104"/>
    <mergeCell ref="CB99:CB100"/>
    <mergeCell ref="CB101:CB102"/>
    <mergeCell ref="B102:BA102"/>
    <mergeCell ref="BB101:BM102"/>
    <mergeCell ref="A93:A94"/>
    <mergeCell ref="B93:BA93"/>
    <mergeCell ref="BB93:BM94"/>
    <mergeCell ref="BN93:BY94"/>
    <mergeCell ref="A91:A92"/>
    <mergeCell ref="CE93:CE94"/>
    <mergeCell ref="B94:BA94"/>
    <mergeCell ref="CE83:CE85"/>
    <mergeCell ref="BZ93:BZ94"/>
    <mergeCell ref="CA93:CA94"/>
    <mergeCell ref="CC93:CC94"/>
    <mergeCell ref="CD93:CD94"/>
    <mergeCell ref="A103:A104"/>
    <mergeCell ref="B103:BA103"/>
    <mergeCell ref="BB103:BM104"/>
    <mergeCell ref="BN103:BY104"/>
    <mergeCell ref="B92:BA92"/>
    <mergeCell ref="BZ103:BZ104"/>
    <mergeCell ref="CA103:CA104"/>
    <mergeCell ref="CB103:CB104"/>
    <mergeCell ref="CB93:CB94"/>
    <mergeCell ref="CB89:CB90"/>
    <mergeCell ref="CB91:CB92"/>
    <mergeCell ref="CB97:CB98"/>
    <mergeCell ref="BZ89:BZ90"/>
    <mergeCell ref="CA99:CA100"/>
    <mergeCell ref="CA101:CA102"/>
    <mergeCell ref="CB4:CD4"/>
    <mergeCell ref="CB5:CB6"/>
    <mergeCell ref="CB20:CD20"/>
    <mergeCell ref="CB21:CB22"/>
    <mergeCell ref="CB38:CD38"/>
    <mergeCell ref="A26:AF26"/>
    <mergeCell ref="AU9:BC9"/>
    <mergeCell ref="BD9:BL9"/>
    <mergeCell ref="A10:AF10"/>
    <mergeCell ref="AR26:BA26"/>
    <mergeCell ref="A67:A70"/>
    <mergeCell ref="BB76:BM77"/>
    <mergeCell ref="CB78:CB79"/>
    <mergeCell ref="BB67:BM70"/>
    <mergeCell ref="BN67:BY70"/>
    <mergeCell ref="CB68:CD68"/>
    <mergeCell ref="A78:A79"/>
    <mergeCell ref="BN76:BY77"/>
    <mergeCell ref="CC69:CC70"/>
    <mergeCell ref="CD69:CD70"/>
    <mergeCell ref="A110:BY112"/>
    <mergeCell ref="BN97:BY98"/>
    <mergeCell ref="A99:A100"/>
    <mergeCell ref="BB99:BM100"/>
    <mergeCell ref="BN99:BY100"/>
    <mergeCell ref="A101:A102"/>
    <mergeCell ref="B108:BA108"/>
    <mergeCell ref="BB108:BM108"/>
    <mergeCell ref="BN108:BY108"/>
    <mergeCell ref="A76:A77"/>
    <mergeCell ref="B85:BA85"/>
    <mergeCell ref="B84:BA84"/>
    <mergeCell ref="A83:A85"/>
    <mergeCell ref="BN89:BY90"/>
    <mergeCell ref="B90:BA90"/>
    <mergeCell ref="B80:BA80"/>
    <mergeCell ref="B81:BA81"/>
    <mergeCell ref="A73:A74"/>
    <mergeCell ref="BB73:BM74"/>
    <mergeCell ref="B107:BA107"/>
    <mergeCell ref="BB107:BM107"/>
    <mergeCell ref="B82:BA82"/>
    <mergeCell ref="B89:BA89"/>
    <mergeCell ref="BB80:BM82"/>
    <mergeCell ref="B98:BA98"/>
    <mergeCell ref="B99:BA99"/>
    <mergeCell ref="A97:A98"/>
    <mergeCell ref="BN107:BY107"/>
    <mergeCell ref="B100:BA100"/>
    <mergeCell ref="B101:BA101"/>
    <mergeCell ref="BN101:BY102"/>
    <mergeCell ref="BB91:BM92"/>
    <mergeCell ref="B91:BA91"/>
    <mergeCell ref="BN91:BY92"/>
    <mergeCell ref="B96:BA96"/>
    <mergeCell ref="BB97:BM98"/>
    <mergeCell ref="B97:BA97"/>
    <mergeCell ref="BN83:BY85"/>
    <mergeCell ref="BB83:BM85"/>
    <mergeCell ref="A80:A82"/>
    <mergeCell ref="A89:A90"/>
    <mergeCell ref="BB89:BM90"/>
    <mergeCell ref="B78:BA78"/>
    <mergeCell ref="B79:BA79"/>
    <mergeCell ref="BB78:BM79"/>
    <mergeCell ref="B86:BA86"/>
    <mergeCell ref="B83:BA83"/>
    <mergeCell ref="BN78:BY79"/>
    <mergeCell ref="BN80:BY82"/>
    <mergeCell ref="B72:BA72"/>
    <mergeCell ref="BB72:BM72"/>
    <mergeCell ref="BN72:BY72"/>
    <mergeCell ref="B73:BA73"/>
    <mergeCell ref="BN73:BY74"/>
    <mergeCell ref="B74:BA74"/>
    <mergeCell ref="B76:BA76"/>
    <mergeCell ref="B77:BA77"/>
    <mergeCell ref="BZ50:CE50"/>
    <mergeCell ref="A64:CE64"/>
    <mergeCell ref="CB51:CD51"/>
    <mergeCell ref="CB52:CB53"/>
    <mergeCell ref="BD54:BL54"/>
    <mergeCell ref="B55:AF55"/>
    <mergeCell ref="BM54:BY54"/>
    <mergeCell ref="AU54:BC54"/>
    <mergeCell ref="AG55:AT55"/>
    <mergeCell ref="AU55:BC55"/>
    <mergeCell ref="B71:BA71"/>
    <mergeCell ref="BB71:BM71"/>
    <mergeCell ref="BN71:BY71"/>
    <mergeCell ref="A43:AF43"/>
    <mergeCell ref="AU50:BC53"/>
    <mergeCell ref="BD50:BL53"/>
    <mergeCell ref="BM50:BY53"/>
    <mergeCell ref="B54:AF54"/>
    <mergeCell ref="AG54:AT54"/>
    <mergeCell ref="B67:BA70"/>
    <mergeCell ref="CD39:CD40"/>
    <mergeCell ref="B23:AF23"/>
    <mergeCell ref="AR23:BA23"/>
    <mergeCell ref="BB23:BL23"/>
    <mergeCell ref="BM23:BY23"/>
    <mergeCell ref="B25:AF25"/>
    <mergeCell ref="AR25:BA25"/>
    <mergeCell ref="A37:A40"/>
    <mergeCell ref="B37:AF40"/>
    <mergeCell ref="BB37:BL40"/>
    <mergeCell ref="BZ39:BZ40"/>
    <mergeCell ref="AG26:AQ26"/>
    <mergeCell ref="BB41:BL41"/>
    <mergeCell ref="BM41:BY41"/>
    <mergeCell ref="AG41:BA41"/>
    <mergeCell ref="A19:A22"/>
    <mergeCell ref="CA39:CA40"/>
    <mergeCell ref="A12:AF12"/>
    <mergeCell ref="B24:AF24"/>
    <mergeCell ref="AR24:BA24"/>
    <mergeCell ref="A65:CE65"/>
    <mergeCell ref="A48:CE48"/>
    <mergeCell ref="A50:A53"/>
    <mergeCell ref="B50:AF53"/>
    <mergeCell ref="AG50:AT53"/>
    <mergeCell ref="B8:AF8"/>
    <mergeCell ref="AG8:AT8"/>
    <mergeCell ref="AU8:BC8"/>
    <mergeCell ref="BD8:BL8"/>
    <mergeCell ref="CB39:CB40"/>
    <mergeCell ref="BM10:BY10"/>
    <mergeCell ref="BM8:BY8"/>
    <mergeCell ref="B9:AF9"/>
    <mergeCell ref="AG9:AT9"/>
    <mergeCell ref="BM7:BY7"/>
    <mergeCell ref="BZ37:CE37"/>
    <mergeCell ref="BZ38:CA38"/>
    <mergeCell ref="BZ21:BZ22"/>
    <mergeCell ref="CA21:CA22"/>
    <mergeCell ref="CC21:CC22"/>
    <mergeCell ref="CD21:CD22"/>
    <mergeCell ref="BM25:BY25"/>
    <mergeCell ref="CE38:CE40"/>
    <mergeCell ref="CC39:CC40"/>
    <mergeCell ref="BB26:BL26"/>
    <mergeCell ref="AG3:AT6"/>
    <mergeCell ref="AG19:AQ22"/>
    <mergeCell ref="AR19:BA22"/>
    <mergeCell ref="BB19:BL22"/>
    <mergeCell ref="AG11:AT11"/>
    <mergeCell ref="AU11:BC11"/>
    <mergeCell ref="BD7:BL7"/>
    <mergeCell ref="BB25:BL25"/>
    <mergeCell ref="B7:AF7"/>
    <mergeCell ref="AG10:AT10"/>
    <mergeCell ref="AU10:BC10"/>
    <mergeCell ref="BD10:BL10"/>
    <mergeCell ref="CA5:CA6"/>
    <mergeCell ref="CC5:CC6"/>
    <mergeCell ref="B3:AF6"/>
    <mergeCell ref="BM9:BY9"/>
    <mergeCell ref="AG7:AT7"/>
    <mergeCell ref="AU7:BC7"/>
    <mergeCell ref="CD5:CD6"/>
    <mergeCell ref="CE4:CE6"/>
    <mergeCell ref="BB24:BL24"/>
    <mergeCell ref="BM24:BY24"/>
    <mergeCell ref="BZ19:CE19"/>
    <mergeCell ref="BZ20:CA20"/>
    <mergeCell ref="CE20:CE22"/>
    <mergeCell ref="AU3:BC6"/>
    <mergeCell ref="BD3:BL6"/>
    <mergeCell ref="BM3:BY6"/>
    <mergeCell ref="A3:A6"/>
    <mergeCell ref="BZ3:CE3"/>
    <mergeCell ref="BZ4:CA4"/>
    <mergeCell ref="BZ5:BZ6"/>
    <mergeCell ref="BZ51:CA51"/>
    <mergeCell ref="CE51:CE53"/>
    <mergeCell ref="BZ52:BZ53"/>
    <mergeCell ref="CA52:CA53"/>
    <mergeCell ref="CC52:CC53"/>
    <mergeCell ref="CD52:CD53"/>
    <mergeCell ref="BD55:BL55"/>
    <mergeCell ref="BM55:BY55"/>
    <mergeCell ref="B56:AF56"/>
    <mergeCell ref="AG56:AT56"/>
    <mergeCell ref="AU56:BC56"/>
    <mergeCell ref="BD56:BL56"/>
    <mergeCell ref="BM56:BY56"/>
    <mergeCell ref="AG57:AT57"/>
    <mergeCell ref="AU57:BC57"/>
    <mergeCell ref="BD57:BL57"/>
    <mergeCell ref="BM57:BY57"/>
    <mergeCell ref="CA69:CA70"/>
    <mergeCell ref="BZ67:CE67"/>
    <mergeCell ref="BZ68:CA68"/>
    <mergeCell ref="CE68:CE70"/>
    <mergeCell ref="BZ69:BZ70"/>
    <mergeCell ref="CB69:CB70"/>
    <mergeCell ref="CE73:CE74"/>
    <mergeCell ref="BZ76:BZ77"/>
    <mergeCell ref="BZ78:BZ79"/>
    <mergeCell ref="BZ80:BZ82"/>
    <mergeCell ref="CB80:CB82"/>
    <mergeCell ref="CE76:CE77"/>
    <mergeCell ref="CE78:CE79"/>
    <mergeCell ref="CC80:CC82"/>
    <mergeCell ref="BZ73:BZ74"/>
    <mergeCell ref="CA73:CA74"/>
    <mergeCell ref="CD80:CD82"/>
    <mergeCell ref="BZ83:BZ85"/>
    <mergeCell ref="CA83:CA85"/>
    <mergeCell ref="CB83:CB85"/>
    <mergeCell ref="CC83:CC85"/>
    <mergeCell ref="CD73:CD74"/>
    <mergeCell ref="CA80:CA82"/>
    <mergeCell ref="CB73:CB74"/>
    <mergeCell ref="CB76:CB77"/>
    <mergeCell ref="CC73:CC74"/>
    <mergeCell ref="CE91:CE92"/>
    <mergeCell ref="CC99:CC100"/>
    <mergeCell ref="CD99:CD100"/>
    <mergeCell ref="CA76:CA77"/>
    <mergeCell ref="CC76:CC77"/>
    <mergeCell ref="CD76:CD77"/>
    <mergeCell ref="CA78:CA79"/>
    <mergeCell ref="CC78:CC79"/>
    <mergeCell ref="CD78:CD79"/>
    <mergeCell ref="CD83:CD85"/>
    <mergeCell ref="AG42:BA42"/>
    <mergeCell ref="CE99:CE100"/>
    <mergeCell ref="CE80:CE82"/>
    <mergeCell ref="CA89:CA90"/>
    <mergeCell ref="CC89:CC90"/>
    <mergeCell ref="CD89:CD90"/>
    <mergeCell ref="CE89:CE90"/>
    <mergeCell ref="CA91:CA92"/>
    <mergeCell ref="CC91:CC92"/>
    <mergeCell ref="CD91:CD92"/>
    <mergeCell ref="BM26:BY26"/>
    <mergeCell ref="B41:AF41"/>
    <mergeCell ref="CC101:CC102"/>
    <mergeCell ref="CD101:CD102"/>
    <mergeCell ref="B42:AF42"/>
    <mergeCell ref="BM42:BY42"/>
    <mergeCell ref="AG43:BA43"/>
    <mergeCell ref="BB43:BL43"/>
    <mergeCell ref="BZ97:BZ98"/>
    <mergeCell ref="BZ99:BZ100"/>
    <mergeCell ref="B11:AF11"/>
    <mergeCell ref="BD11:BL11"/>
    <mergeCell ref="BM11:BY11"/>
    <mergeCell ref="B19:AF22"/>
    <mergeCell ref="BM19:BY22"/>
    <mergeCell ref="AG23:AQ23"/>
    <mergeCell ref="BM43:BY43"/>
    <mergeCell ref="AG12:AT12"/>
    <mergeCell ref="AU12:BC12"/>
    <mergeCell ref="BD12:BL12"/>
    <mergeCell ref="BM12:BY12"/>
    <mergeCell ref="BM37:BY40"/>
    <mergeCell ref="AG25:AQ25"/>
    <mergeCell ref="AG24:AQ24"/>
    <mergeCell ref="AG37:BA40"/>
    <mergeCell ref="BB42:BL42"/>
    <mergeCell ref="B57:AF57"/>
    <mergeCell ref="A95:A96"/>
    <mergeCell ref="B95:BA95"/>
    <mergeCell ref="BB95:BM96"/>
    <mergeCell ref="BN95:BY96"/>
    <mergeCell ref="BZ95:BZ96"/>
    <mergeCell ref="B75:BA75"/>
    <mergeCell ref="BB75:BM75"/>
    <mergeCell ref="BN75:BY75"/>
    <mergeCell ref="A86:A88"/>
    <mergeCell ref="CD86:CD88"/>
    <mergeCell ref="CE86:CE88"/>
    <mergeCell ref="B87:BA87"/>
    <mergeCell ref="B88:BA88"/>
    <mergeCell ref="BB86:BM88"/>
    <mergeCell ref="BN86:BY88"/>
    <mergeCell ref="CA86:CA88"/>
    <mergeCell ref="CB86:CB88"/>
    <mergeCell ref="BZ91:BZ92"/>
    <mergeCell ref="BZ86:BZ88"/>
    <mergeCell ref="CA105:CA106"/>
    <mergeCell ref="CA95:CA96"/>
    <mergeCell ref="CB95:CB96"/>
    <mergeCell ref="CC95:CC96"/>
    <mergeCell ref="CB105:CB106"/>
    <mergeCell ref="CC105:CC106"/>
    <mergeCell ref="CC86:CC88"/>
    <mergeCell ref="BZ101:BZ102"/>
    <mergeCell ref="CD95:CD96"/>
    <mergeCell ref="CE95:CE96"/>
    <mergeCell ref="CE101:CE102"/>
    <mergeCell ref="CA97:CA98"/>
    <mergeCell ref="CC97:CC98"/>
    <mergeCell ref="CD97:CD98"/>
    <mergeCell ref="CE97:CE98"/>
    <mergeCell ref="CD105:CD106"/>
    <mergeCell ref="CE105:CE106"/>
    <mergeCell ref="B106:BA106"/>
    <mergeCell ref="A105:A106"/>
    <mergeCell ref="B105:BA105"/>
    <mergeCell ref="BB105:BM106"/>
    <mergeCell ref="BN105:BY106"/>
    <mergeCell ref="BZ105:BZ106"/>
  </mergeCells>
  <printOptions/>
  <pageMargins left="0.7874015748031497" right="0.3937007874015748" top="0.5905511811023623" bottom="0.3937007874015748" header="0.2755905511811024" footer="0.2755905511811024"/>
  <pageSetup fitToHeight="2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CH56"/>
  <sheetViews>
    <sheetView zoomScalePageLayoutView="0" workbookViewId="0" topLeftCell="A33">
      <selection activeCell="CB61" sqref="CB61"/>
    </sheetView>
  </sheetViews>
  <sheetFormatPr defaultColWidth="1.12109375" defaultRowHeight="12.75"/>
  <cols>
    <col min="1" max="1" width="2.125" style="10" bestFit="1" customWidth="1"/>
    <col min="2" max="80" width="1.12109375" style="10" customWidth="1"/>
    <col min="81" max="81" width="9.00390625" style="10" customWidth="1"/>
    <col min="82" max="82" width="11.375" style="10" customWidth="1"/>
    <col min="83" max="83" width="8.75390625" style="10" customWidth="1"/>
    <col min="84" max="84" width="9.00390625" style="10" customWidth="1"/>
    <col min="85" max="85" width="8.125" style="10" customWidth="1"/>
    <col min="86" max="86" width="13.25390625" style="10" customWidth="1"/>
    <col min="87" max="16384" width="1.12109375" style="10" customWidth="1"/>
  </cols>
  <sheetData>
    <row r="1" ht="15.75">
      <c r="A1" s="6" t="s">
        <v>119</v>
      </c>
    </row>
    <row r="3" spans="1:86" s="6" customFormat="1" ht="45.75" customHeight="1">
      <c r="A3" s="72" t="s">
        <v>120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</row>
    <row r="4" spans="1:80" s="9" customFormat="1" ht="17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6" ht="12.75">
      <c r="A5" s="63" t="s">
        <v>39</v>
      </c>
      <c r="B5" s="63"/>
      <c r="C5" s="63"/>
      <c r="D5" s="63"/>
      <c r="E5" s="134" t="s">
        <v>4</v>
      </c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63" t="s">
        <v>113</v>
      </c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 t="s">
        <v>60</v>
      </c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 t="s">
        <v>102</v>
      </c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2" t="s">
        <v>66</v>
      </c>
      <c r="CD5" s="62"/>
      <c r="CE5" s="62"/>
      <c r="CF5" s="62"/>
      <c r="CG5" s="62"/>
      <c r="CH5" s="62"/>
    </row>
    <row r="6" spans="1:86" ht="89.25" customHeight="1">
      <c r="A6" s="63"/>
      <c r="B6" s="63"/>
      <c r="C6" s="63"/>
      <c r="D6" s="63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 t="s">
        <v>36</v>
      </c>
      <c r="CD6" s="63"/>
      <c r="CE6" s="63" t="s">
        <v>46</v>
      </c>
      <c r="CF6" s="63"/>
      <c r="CG6" s="63"/>
      <c r="CH6" s="63" t="s">
        <v>47</v>
      </c>
    </row>
    <row r="7" spans="1:86" ht="12.75">
      <c r="A7" s="63"/>
      <c r="B7" s="63"/>
      <c r="C7" s="63"/>
      <c r="D7" s="63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7" t="s">
        <v>44</v>
      </c>
      <c r="CD7" s="67" t="s">
        <v>45</v>
      </c>
      <c r="CE7" s="67" t="s">
        <v>85</v>
      </c>
      <c r="CF7" s="67" t="s">
        <v>44</v>
      </c>
      <c r="CG7" s="67" t="s">
        <v>45</v>
      </c>
      <c r="CH7" s="63"/>
    </row>
    <row r="8" spans="1:86" ht="12.75">
      <c r="A8" s="63"/>
      <c r="B8" s="63"/>
      <c r="C8" s="63"/>
      <c r="D8" s="63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7"/>
      <c r="CD8" s="67"/>
      <c r="CE8" s="67"/>
      <c r="CF8" s="67"/>
      <c r="CG8" s="67"/>
      <c r="CH8" s="63"/>
    </row>
    <row r="9" spans="1:86" ht="12.75">
      <c r="A9" s="134">
        <v>1</v>
      </c>
      <c r="B9" s="134"/>
      <c r="C9" s="134"/>
      <c r="D9" s="134"/>
      <c r="E9" s="134">
        <v>2</v>
      </c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>
        <v>3</v>
      </c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>
        <v>4</v>
      </c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 t="s">
        <v>58</v>
      </c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22">
        <v>6</v>
      </c>
      <c r="CD9" s="22">
        <v>7</v>
      </c>
      <c r="CE9" s="22">
        <v>8</v>
      </c>
      <c r="CF9" s="22">
        <v>9</v>
      </c>
      <c r="CG9" s="22">
        <v>10</v>
      </c>
      <c r="CH9" s="22">
        <v>11</v>
      </c>
    </row>
    <row r="10" spans="1:86" ht="12.75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23"/>
      <c r="CD10" s="23"/>
      <c r="CE10" s="23"/>
      <c r="CF10" s="23"/>
      <c r="CG10" s="23"/>
      <c r="CH10" s="23"/>
    </row>
    <row r="11" spans="1:86" ht="12.75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23"/>
      <c r="CD11" s="23"/>
      <c r="CE11" s="23"/>
      <c r="CF11" s="23"/>
      <c r="CG11" s="23"/>
      <c r="CH11" s="23"/>
    </row>
    <row r="12" spans="1:86" ht="12.75">
      <c r="A12" s="64" t="s">
        <v>143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6"/>
      <c r="AN12" s="62" t="s">
        <v>3</v>
      </c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 t="s">
        <v>3</v>
      </c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23"/>
      <c r="CD12" s="23"/>
      <c r="CE12" s="23"/>
      <c r="CF12" s="23"/>
      <c r="CG12" s="23"/>
      <c r="CH12" s="23"/>
    </row>
    <row r="13" s="1" customFormat="1" ht="15.75"/>
    <row r="14" s="1" customFormat="1" ht="15.75">
      <c r="A14" s="6" t="s">
        <v>121</v>
      </c>
    </row>
    <row r="15" s="1" customFormat="1" ht="15.75"/>
    <row r="16" spans="1:80" s="6" customFormat="1" ht="15.75">
      <c r="A16" s="26" t="s">
        <v>122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</row>
    <row r="18" spans="1:86" ht="12.75">
      <c r="A18" s="117" t="s">
        <v>39</v>
      </c>
      <c r="B18" s="118"/>
      <c r="C18" s="118"/>
      <c r="D18" s="119"/>
      <c r="E18" s="83" t="s">
        <v>4</v>
      </c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8"/>
      <c r="AN18" s="117" t="s">
        <v>103</v>
      </c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9"/>
      <c r="BB18" s="117" t="s">
        <v>104</v>
      </c>
      <c r="BC18" s="118"/>
      <c r="BD18" s="118"/>
      <c r="BE18" s="118"/>
      <c r="BF18" s="118"/>
      <c r="BG18" s="118"/>
      <c r="BH18" s="118"/>
      <c r="BI18" s="119"/>
      <c r="BJ18" s="117" t="s">
        <v>111</v>
      </c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9"/>
      <c r="CC18" s="62" t="s">
        <v>66</v>
      </c>
      <c r="CD18" s="62"/>
      <c r="CE18" s="62"/>
      <c r="CF18" s="62"/>
      <c r="CG18" s="62"/>
      <c r="CH18" s="62"/>
    </row>
    <row r="19" spans="1:86" ht="93" customHeight="1">
      <c r="A19" s="120"/>
      <c r="B19" s="121"/>
      <c r="C19" s="121"/>
      <c r="D19" s="122"/>
      <c r="E19" s="129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1"/>
      <c r="AN19" s="120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2"/>
      <c r="BB19" s="120"/>
      <c r="BC19" s="121"/>
      <c r="BD19" s="121"/>
      <c r="BE19" s="121"/>
      <c r="BF19" s="121"/>
      <c r="BG19" s="121"/>
      <c r="BH19" s="121"/>
      <c r="BI19" s="122"/>
      <c r="BJ19" s="120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2"/>
      <c r="CC19" s="63" t="s">
        <v>36</v>
      </c>
      <c r="CD19" s="63"/>
      <c r="CE19" s="63" t="s">
        <v>46</v>
      </c>
      <c r="CF19" s="63"/>
      <c r="CG19" s="63"/>
      <c r="CH19" s="63" t="s">
        <v>47</v>
      </c>
    </row>
    <row r="20" spans="1:86" ht="12.75">
      <c r="A20" s="120"/>
      <c r="B20" s="121"/>
      <c r="C20" s="121"/>
      <c r="D20" s="122"/>
      <c r="E20" s="129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1"/>
      <c r="AN20" s="120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2"/>
      <c r="BB20" s="120"/>
      <c r="BC20" s="121"/>
      <c r="BD20" s="121"/>
      <c r="BE20" s="121"/>
      <c r="BF20" s="121"/>
      <c r="BG20" s="121"/>
      <c r="BH20" s="121"/>
      <c r="BI20" s="122"/>
      <c r="BJ20" s="120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2"/>
      <c r="CC20" s="67" t="s">
        <v>44</v>
      </c>
      <c r="CD20" s="67" t="s">
        <v>45</v>
      </c>
      <c r="CE20" s="67" t="s">
        <v>85</v>
      </c>
      <c r="CF20" s="67" t="s">
        <v>44</v>
      </c>
      <c r="CG20" s="67" t="s">
        <v>45</v>
      </c>
      <c r="CH20" s="63"/>
    </row>
    <row r="21" spans="1:86" ht="12.75">
      <c r="A21" s="123"/>
      <c r="B21" s="124"/>
      <c r="C21" s="124"/>
      <c r="D21" s="125"/>
      <c r="E21" s="84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3"/>
      <c r="AN21" s="123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5"/>
      <c r="BB21" s="123"/>
      <c r="BC21" s="124"/>
      <c r="BD21" s="124"/>
      <c r="BE21" s="124"/>
      <c r="BF21" s="124"/>
      <c r="BG21" s="124"/>
      <c r="BH21" s="124"/>
      <c r="BI21" s="125"/>
      <c r="BJ21" s="123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5"/>
      <c r="CC21" s="67"/>
      <c r="CD21" s="67"/>
      <c r="CE21" s="67"/>
      <c r="CF21" s="67"/>
      <c r="CG21" s="67"/>
      <c r="CH21" s="63"/>
    </row>
    <row r="22" spans="1:86" ht="12.75">
      <c r="A22" s="134">
        <v>1</v>
      </c>
      <c r="B22" s="134"/>
      <c r="C22" s="134"/>
      <c r="D22" s="134"/>
      <c r="E22" s="134">
        <v>2</v>
      </c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>
        <v>3</v>
      </c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>
        <v>4</v>
      </c>
      <c r="BC22" s="134"/>
      <c r="BD22" s="134"/>
      <c r="BE22" s="134"/>
      <c r="BF22" s="134"/>
      <c r="BG22" s="134"/>
      <c r="BH22" s="134"/>
      <c r="BI22" s="134"/>
      <c r="BJ22" s="134" t="s">
        <v>106</v>
      </c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22">
        <v>6</v>
      </c>
      <c r="CD22" s="22">
        <v>7</v>
      </c>
      <c r="CE22" s="22">
        <v>8</v>
      </c>
      <c r="CF22" s="22">
        <v>9</v>
      </c>
      <c r="CG22" s="22">
        <v>10</v>
      </c>
      <c r="CH22" s="22">
        <v>11</v>
      </c>
    </row>
    <row r="23" spans="1:86" ht="12.75">
      <c r="A23" s="126">
        <v>1</v>
      </c>
      <c r="B23" s="126"/>
      <c r="C23" s="126"/>
      <c r="D23" s="126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22"/>
      <c r="CD23" s="31"/>
      <c r="CE23" s="22"/>
      <c r="CF23" s="22"/>
      <c r="CG23" s="22"/>
      <c r="CH23" s="34">
        <f>BJ23</f>
        <v>0</v>
      </c>
    </row>
    <row r="24" spans="1:86" ht="12" customHeight="1">
      <c r="A24" s="126">
        <v>2</v>
      </c>
      <c r="B24" s="126"/>
      <c r="C24" s="126"/>
      <c r="D24" s="126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23"/>
      <c r="CD24" s="31"/>
      <c r="CE24" s="23"/>
      <c r="CF24" s="23"/>
      <c r="CG24" s="23"/>
      <c r="CH24" s="23"/>
    </row>
    <row r="25" spans="1:86" ht="12.75">
      <c r="A25" s="64" t="s">
        <v>107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6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62" t="s">
        <v>3</v>
      </c>
      <c r="BC25" s="62"/>
      <c r="BD25" s="62"/>
      <c r="BE25" s="62"/>
      <c r="BF25" s="62"/>
      <c r="BG25" s="62"/>
      <c r="BH25" s="62"/>
      <c r="BI25" s="62"/>
      <c r="BJ25" s="148">
        <f>SUM(BJ23:BJ24)</f>
        <v>0</v>
      </c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23"/>
      <c r="CD25" s="36">
        <f>SUM(CD24)</f>
        <v>0</v>
      </c>
      <c r="CE25" s="23"/>
      <c r="CF25" s="23"/>
      <c r="CG25" s="23"/>
      <c r="CH25" s="35">
        <f>SUM(CH23:CH24)</f>
        <v>0</v>
      </c>
    </row>
    <row r="26" spans="1:86" ht="12.75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23"/>
      <c r="CD26" s="23"/>
      <c r="CE26" s="23"/>
      <c r="CF26" s="23"/>
      <c r="CG26" s="23"/>
      <c r="CH26" s="23"/>
    </row>
    <row r="27" spans="1:86" ht="12.75">
      <c r="A27" s="64" t="s">
        <v>108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6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62" t="s">
        <v>3</v>
      </c>
      <c r="BC27" s="62"/>
      <c r="BD27" s="62"/>
      <c r="BE27" s="62"/>
      <c r="BF27" s="62"/>
      <c r="BG27" s="62"/>
      <c r="BH27" s="62"/>
      <c r="BI27" s="62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23"/>
      <c r="CD27" s="23"/>
      <c r="CE27" s="23"/>
      <c r="CF27" s="23"/>
      <c r="CG27" s="23"/>
      <c r="CH27" s="23"/>
    </row>
    <row r="28" spans="1:86" ht="12.75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23"/>
      <c r="CD28" s="23"/>
      <c r="CE28" s="23"/>
      <c r="CF28" s="23"/>
      <c r="CG28" s="23"/>
      <c r="CH28" s="23"/>
    </row>
    <row r="29" spans="1:86" ht="12.75">
      <c r="A29" s="64" t="s">
        <v>109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6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62" t="s">
        <v>3</v>
      </c>
      <c r="BC29" s="62"/>
      <c r="BD29" s="62"/>
      <c r="BE29" s="62"/>
      <c r="BF29" s="62"/>
      <c r="BG29" s="62"/>
      <c r="BH29" s="62"/>
      <c r="BI29" s="62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23"/>
      <c r="CD29" s="23"/>
      <c r="CE29" s="23"/>
      <c r="CF29" s="23"/>
      <c r="CG29" s="23"/>
      <c r="CH29" s="23"/>
    </row>
    <row r="30" spans="1:86" ht="12.75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23"/>
      <c r="CD30" s="23"/>
      <c r="CE30" s="23"/>
      <c r="CF30" s="23"/>
      <c r="CG30" s="23"/>
      <c r="CH30" s="23"/>
    </row>
    <row r="31" spans="1:86" ht="12.75">
      <c r="A31" s="64" t="s">
        <v>110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6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62" t="s">
        <v>3</v>
      </c>
      <c r="BC31" s="62"/>
      <c r="BD31" s="62"/>
      <c r="BE31" s="62"/>
      <c r="BF31" s="62"/>
      <c r="BG31" s="62"/>
      <c r="BH31" s="62"/>
      <c r="BI31" s="62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23"/>
      <c r="CD31" s="23"/>
      <c r="CE31" s="23"/>
      <c r="CF31" s="23"/>
      <c r="CG31" s="23"/>
      <c r="CH31" s="23"/>
    </row>
    <row r="32" spans="1:86" ht="12.75">
      <c r="A32" s="25"/>
      <c r="B32" s="25"/>
      <c r="C32" s="25"/>
      <c r="D32" s="25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7"/>
      <c r="BC32" s="17"/>
      <c r="BD32" s="17"/>
      <c r="BE32" s="17"/>
      <c r="BF32" s="17"/>
      <c r="BG32" s="17"/>
      <c r="BH32" s="17"/>
      <c r="BI32" s="17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25"/>
      <c r="CD32" s="25"/>
      <c r="CE32" s="25"/>
      <c r="CF32" s="25"/>
      <c r="CG32" s="25"/>
      <c r="CH32" s="25"/>
    </row>
    <row r="33" spans="1:86" ht="15.75">
      <c r="A33" s="28" t="s">
        <v>124</v>
      </c>
      <c r="B33" s="25"/>
      <c r="C33" s="25"/>
      <c r="D33" s="25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7"/>
      <c r="BC33" s="17"/>
      <c r="BD33" s="17"/>
      <c r="BE33" s="17"/>
      <c r="BF33" s="17"/>
      <c r="BG33" s="17"/>
      <c r="BH33" s="17"/>
      <c r="BI33" s="17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25"/>
      <c r="CD33" s="25"/>
      <c r="CE33" s="25"/>
      <c r="CF33" s="25"/>
      <c r="CG33" s="25"/>
      <c r="CH33" s="25"/>
    </row>
    <row r="34" spans="1:86" ht="12.75">
      <c r="A34" s="25"/>
      <c r="B34" s="25"/>
      <c r="C34" s="25"/>
      <c r="D34" s="25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7"/>
      <c r="BC34" s="17"/>
      <c r="BD34" s="17"/>
      <c r="BE34" s="17"/>
      <c r="BF34" s="17"/>
      <c r="BG34" s="17"/>
      <c r="BH34" s="17"/>
      <c r="BI34" s="17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25"/>
      <c r="CD34" s="25"/>
      <c r="CE34" s="25"/>
      <c r="CF34" s="25"/>
      <c r="CG34" s="25"/>
      <c r="CH34" s="25"/>
    </row>
    <row r="35" spans="1:86" s="6" customFormat="1" ht="32.25" customHeight="1">
      <c r="A35" s="72" t="s">
        <v>123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</row>
    <row r="37" spans="1:86" ht="12.75" customHeight="1">
      <c r="A37" s="117" t="s">
        <v>39</v>
      </c>
      <c r="B37" s="118"/>
      <c r="C37" s="118"/>
      <c r="D37" s="119"/>
      <c r="E37" s="83" t="s">
        <v>4</v>
      </c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8"/>
      <c r="AN37" s="117" t="s">
        <v>114</v>
      </c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9"/>
      <c r="BN37" s="117" t="s">
        <v>112</v>
      </c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9"/>
      <c r="CC37" s="62" t="s">
        <v>66</v>
      </c>
      <c r="CD37" s="62"/>
      <c r="CE37" s="62"/>
      <c r="CF37" s="62"/>
      <c r="CG37" s="62"/>
      <c r="CH37" s="62"/>
    </row>
    <row r="38" spans="1:86" ht="93.75" customHeight="1">
      <c r="A38" s="120"/>
      <c r="B38" s="121"/>
      <c r="C38" s="121"/>
      <c r="D38" s="122"/>
      <c r="E38" s="129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1"/>
      <c r="AN38" s="120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2"/>
      <c r="BN38" s="120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2"/>
      <c r="CC38" s="63" t="s">
        <v>36</v>
      </c>
      <c r="CD38" s="63"/>
      <c r="CE38" s="63" t="s">
        <v>46</v>
      </c>
      <c r="CF38" s="63"/>
      <c r="CG38" s="63"/>
      <c r="CH38" s="63" t="s">
        <v>47</v>
      </c>
    </row>
    <row r="39" spans="1:86" ht="12.75">
      <c r="A39" s="120"/>
      <c r="B39" s="121"/>
      <c r="C39" s="121"/>
      <c r="D39" s="122"/>
      <c r="E39" s="129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1"/>
      <c r="AN39" s="120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2"/>
      <c r="BN39" s="120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2"/>
      <c r="CC39" s="67" t="s">
        <v>44</v>
      </c>
      <c r="CD39" s="67" t="s">
        <v>45</v>
      </c>
      <c r="CE39" s="67" t="s">
        <v>85</v>
      </c>
      <c r="CF39" s="67" t="s">
        <v>44</v>
      </c>
      <c r="CG39" s="67" t="s">
        <v>45</v>
      </c>
      <c r="CH39" s="63"/>
    </row>
    <row r="40" spans="1:86" ht="12.75">
      <c r="A40" s="123"/>
      <c r="B40" s="124"/>
      <c r="C40" s="124"/>
      <c r="D40" s="125"/>
      <c r="E40" s="84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3"/>
      <c r="AN40" s="123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5"/>
      <c r="BN40" s="123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5"/>
      <c r="CC40" s="67"/>
      <c r="CD40" s="67"/>
      <c r="CE40" s="67"/>
      <c r="CF40" s="67"/>
      <c r="CG40" s="67"/>
      <c r="CH40" s="63"/>
    </row>
    <row r="41" spans="1:86" ht="12.75">
      <c r="A41" s="134">
        <v>1</v>
      </c>
      <c r="B41" s="134"/>
      <c r="C41" s="134"/>
      <c r="D41" s="134"/>
      <c r="E41" s="134">
        <v>2</v>
      </c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45">
        <v>3</v>
      </c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7"/>
      <c r="BN41" s="134">
        <v>4</v>
      </c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22">
        <v>5</v>
      </c>
      <c r="CD41" s="22">
        <v>6</v>
      </c>
      <c r="CE41" s="22">
        <v>7</v>
      </c>
      <c r="CF41" s="22">
        <v>8</v>
      </c>
      <c r="CG41" s="22">
        <v>9</v>
      </c>
      <c r="CH41" s="22">
        <v>10</v>
      </c>
    </row>
    <row r="42" spans="1:86" ht="12.75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78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79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23"/>
      <c r="CD42" s="23"/>
      <c r="CE42" s="23"/>
      <c r="CF42" s="23"/>
      <c r="CG42" s="23"/>
      <c r="CH42" s="23"/>
    </row>
    <row r="43" spans="1:86" ht="12.75">
      <c r="A43" s="126"/>
      <c r="B43" s="126"/>
      <c r="C43" s="126"/>
      <c r="D43" s="126"/>
      <c r="E43" s="71" t="s">
        <v>115</v>
      </c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8" t="s">
        <v>3</v>
      </c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79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23"/>
      <c r="CD43" s="23"/>
      <c r="CE43" s="23"/>
      <c r="CF43" s="23"/>
      <c r="CG43" s="23"/>
      <c r="CH43" s="23"/>
    </row>
    <row r="44" spans="1:86" ht="12.75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78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79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23"/>
      <c r="CD44" s="23"/>
      <c r="CE44" s="23"/>
      <c r="CF44" s="23"/>
      <c r="CG44" s="23"/>
      <c r="CH44" s="23"/>
    </row>
    <row r="45" spans="1:86" ht="12.75">
      <c r="A45" s="126"/>
      <c r="B45" s="126"/>
      <c r="C45" s="126"/>
      <c r="D45" s="126"/>
      <c r="E45" s="71" t="s">
        <v>116</v>
      </c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8" t="s">
        <v>3</v>
      </c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79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23"/>
      <c r="CD45" s="23"/>
      <c r="CE45" s="23"/>
      <c r="CF45" s="23"/>
      <c r="CG45" s="23"/>
      <c r="CH45" s="23"/>
    </row>
    <row r="48" spans="1:86" s="6" customFormat="1" ht="32.25" customHeight="1">
      <c r="A48" s="72" t="s">
        <v>156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</row>
    <row r="50" spans="1:86" ht="12.75" customHeight="1">
      <c r="A50" s="117" t="s">
        <v>39</v>
      </c>
      <c r="B50" s="118"/>
      <c r="C50" s="118"/>
      <c r="D50" s="119"/>
      <c r="E50" s="83" t="s">
        <v>4</v>
      </c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8"/>
      <c r="AN50" s="117" t="s">
        <v>157</v>
      </c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9"/>
      <c r="BN50" s="117" t="s">
        <v>158</v>
      </c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9"/>
      <c r="CC50" s="62" t="s">
        <v>66</v>
      </c>
      <c r="CD50" s="62"/>
      <c r="CE50" s="62"/>
      <c r="CF50" s="62"/>
      <c r="CG50" s="62"/>
      <c r="CH50" s="62"/>
    </row>
    <row r="51" spans="1:86" ht="93.75" customHeight="1">
      <c r="A51" s="120"/>
      <c r="B51" s="121"/>
      <c r="C51" s="121"/>
      <c r="D51" s="122"/>
      <c r="E51" s="129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1"/>
      <c r="AN51" s="120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2"/>
      <c r="BN51" s="120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2"/>
      <c r="CC51" s="63" t="s">
        <v>36</v>
      </c>
      <c r="CD51" s="63"/>
      <c r="CE51" s="63" t="s">
        <v>46</v>
      </c>
      <c r="CF51" s="63"/>
      <c r="CG51" s="63"/>
      <c r="CH51" s="63" t="s">
        <v>47</v>
      </c>
    </row>
    <row r="52" spans="1:86" ht="12.75">
      <c r="A52" s="120"/>
      <c r="B52" s="121"/>
      <c r="C52" s="121"/>
      <c r="D52" s="122"/>
      <c r="E52" s="129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1"/>
      <c r="AN52" s="120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2"/>
      <c r="BN52" s="120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2"/>
      <c r="CC52" s="67" t="s">
        <v>44</v>
      </c>
      <c r="CD52" s="67" t="s">
        <v>45</v>
      </c>
      <c r="CE52" s="67" t="s">
        <v>85</v>
      </c>
      <c r="CF52" s="67" t="s">
        <v>44</v>
      </c>
      <c r="CG52" s="67" t="s">
        <v>45</v>
      </c>
      <c r="CH52" s="63"/>
    </row>
    <row r="53" spans="1:86" ht="12.75">
      <c r="A53" s="123"/>
      <c r="B53" s="124"/>
      <c r="C53" s="124"/>
      <c r="D53" s="125"/>
      <c r="E53" s="84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3"/>
      <c r="AN53" s="123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5"/>
      <c r="BN53" s="123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5"/>
      <c r="CC53" s="67"/>
      <c r="CD53" s="67"/>
      <c r="CE53" s="67"/>
      <c r="CF53" s="67"/>
      <c r="CG53" s="67"/>
      <c r="CH53" s="63"/>
    </row>
    <row r="54" spans="1:86" ht="12.75">
      <c r="A54" s="134">
        <v>1</v>
      </c>
      <c r="B54" s="134"/>
      <c r="C54" s="134"/>
      <c r="D54" s="134"/>
      <c r="E54" s="134">
        <v>2</v>
      </c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45">
        <v>3</v>
      </c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7"/>
      <c r="BN54" s="134">
        <v>4</v>
      </c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22">
        <v>5</v>
      </c>
      <c r="CD54" s="22">
        <v>6</v>
      </c>
      <c r="CE54" s="22">
        <v>7</v>
      </c>
      <c r="CF54" s="22">
        <v>8</v>
      </c>
      <c r="CG54" s="22">
        <v>9</v>
      </c>
      <c r="CH54" s="22">
        <v>10</v>
      </c>
    </row>
    <row r="55" spans="1:86" ht="12.75">
      <c r="A55" s="62">
        <v>1</v>
      </c>
      <c r="B55" s="62"/>
      <c r="C55" s="62"/>
      <c r="D55" s="62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78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79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  <c r="CA55" s="152"/>
      <c r="CB55" s="152"/>
      <c r="CC55" s="23"/>
      <c r="CD55" s="40"/>
      <c r="CE55" s="23"/>
      <c r="CF55" s="23"/>
      <c r="CG55" s="23"/>
      <c r="CH55" s="23"/>
    </row>
    <row r="56" spans="1:86" ht="12.75">
      <c r="A56" s="126"/>
      <c r="B56" s="126"/>
      <c r="C56" s="126"/>
      <c r="D56" s="126"/>
      <c r="E56" s="71" t="s">
        <v>110</v>
      </c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8" t="s">
        <v>3</v>
      </c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79"/>
      <c r="BN56" s="151">
        <f>BN55</f>
        <v>0</v>
      </c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  <c r="CA56" s="149"/>
      <c r="CB56" s="149"/>
      <c r="CC56" s="23"/>
      <c r="CD56" s="41">
        <f>CD55</f>
        <v>0</v>
      </c>
      <c r="CE56" s="23"/>
      <c r="CF56" s="23"/>
      <c r="CG56" s="23"/>
      <c r="CH56" s="23"/>
    </row>
  </sheetData>
  <sheetProtection/>
  <mergeCells count="154">
    <mergeCell ref="CE19:CG19"/>
    <mergeCell ref="CH19:CH21"/>
    <mergeCell ref="BB18:BI21"/>
    <mergeCell ref="BJ18:CB21"/>
    <mergeCell ref="CC7:CC8"/>
    <mergeCell ref="CF20:CF21"/>
    <mergeCell ref="CC18:CH18"/>
    <mergeCell ref="BB11:BM11"/>
    <mergeCell ref="BN9:CB9"/>
    <mergeCell ref="A5:D8"/>
    <mergeCell ref="CC5:CH5"/>
    <mergeCell ref="CG20:CG21"/>
    <mergeCell ref="CD7:CD8"/>
    <mergeCell ref="CE7:CE8"/>
    <mergeCell ref="CF7:CF8"/>
    <mergeCell ref="E5:AM8"/>
    <mergeCell ref="BB5:BM8"/>
    <mergeCell ref="BN5:CB8"/>
    <mergeCell ref="CG7:CG8"/>
    <mergeCell ref="A18:D21"/>
    <mergeCell ref="CC6:CD6"/>
    <mergeCell ref="CE6:CG6"/>
    <mergeCell ref="CH6:CH8"/>
    <mergeCell ref="CD20:CD21"/>
    <mergeCell ref="CE20:CE21"/>
    <mergeCell ref="A11:D11"/>
    <mergeCell ref="CC19:CD19"/>
    <mergeCell ref="CC20:CC21"/>
    <mergeCell ref="BN10:CB10"/>
    <mergeCell ref="AN27:BA27"/>
    <mergeCell ref="AN5:BA8"/>
    <mergeCell ref="E26:AM26"/>
    <mergeCell ref="AN22:BA22"/>
    <mergeCell ref="BB23:BI23"/>
    <mergeCell ref="BJ23:CB23"/>
    <mergeCell ref="BJ25:CB25"/>
    <mergeCell ref="E22:AM22"/>
    <mergeCell ref="AN12:BA12"/>
    <mergeCell ref="A28:D28"/>
    <mergeCell ref="E28:AM28"/>
    <mergeCell ref="AN28:BA28"/>
    <mergeCell ref="BB28:BI28"/>
    <mergeCell ref="BJ28:CB28"/>
    <mergeCell ref="AN25:BA25"/>
    <mergeCell ref="BB26:BI26"/>
    <mergeCell ref="BB27:BI27"/>
    <mergeCell ref="BJ26:CB26"/>
    <mergeCell ref="AN26:BA26"/>
    <mergeCell ref="A24:D24"/>
    <mergeCell ref="E24:AM24"/>
    <mergeCell ref="A26:D26"/>
    <mergeCell ref="A37:D40"/>
    <mergeCell ref="A35:CH35"/>
    <mergeCell ref="A23:D23"/>
    <mergeCell ref="E23:AM23"/>
    <mergeCell ref="AN23:BA23"/>
    <mergeCell ref="A27:AM27"/>
    <mergeCell ref="A29:AM29"/>
    <mergeCell ref="CC38:CD38"/>
    <mergeCell ref="CE38:CG38"/>
    <mergeCell ref="BB22:BI22"/>
    <mergeCell ref="E30:AM30"/>
    <mergeCell ref="AN30:BA30"/>
    <mergeCell ref="BB30:BI30"/>
    <mergeCell ref="BJ30:CB30"/>
    <mergeCell ref="AN24:BA24"/>
    <mergeCell ref="BB24:BI24"/>
    <mergeCell ref="BB25:BI25"/>
    <mergeCell ref="A22:D22"/>
    <mergeCell ref="BB9:BM9"/>
    <mergeCell ref="E43:AM43"/>
    <mergeCell ref="BN43:CB43"/>
    <mergeCell ref="BJ27:CB27"/>
    <mergeCell ref="E18:AM21"/>
    <mergeCell ref="A43:D43"/>
    <mergeCell ref="AN43:BM43"/>
    <mergeCell ref="E10:AM10"/>
    <mergeCell ref="AN10:BA10"/>
    <mergeCell ref="A3:CH3"/>
    <mergeCell ref="AN37:BM40"/>
    <mergeCell ref="AN41:BM41"/>
    <mergeCell ref="BN41:CB41"/>
    <mergeCell ref="A25:AM25"/>
    <mergeCell ref="A42:D42"/>
    <mergeCell ref="E42:AM42"/>
    <mergeCell ref="BN42:CB42"/>
    <mergeCell ref="AN42:BM42"/>
    <mergeCell ref="A10:D10"/>
    <mergeCell ref="AN44:BM44"/>
    <mergeCell ref="BN44:CB44"/>
    <mergeCell ref="CG39:CG40"/>
    <mergeCell ref="AN18:BA21"/>
    <mergeCell ref="AN29:BA29"/>
    <mergeCell ref="BB29:BI29"/>
    <mergeCell ref="CC37:CH37"/>
    <mergeCell ref="BJ29:CB29"/>
    <mergeCell ref="BJ22:CB22"/>
    <mergeCell ref="BJ24:CB24"/>
    <mergeCell ref="CH38:CH40"/>
    <mergeCell ref="CC39:CC40"/>
    <mergeCell ref="CD39:CD40"/>
    <mergeCell ref="CE39:CE40"/>
    <mergeCell ref="CF39:CF40"/>
    <mergeCell ref="E11:AM11"/>
    <mergeCell ref="AN11:BA11"/>
    <mergeCell ref="A31:AM31"/>
    <mergeCell ref="BN12:CB12"/>
    <mergeCell ref="BB12:BM12"/>
    <mergeCell ref="A30:D30"/>
    <mergeCell ref="A44:D44"/>
    <mergeCell ref="BB10:BM10"/>
    <mergeCell ref="A9:D9"/>
    <mergeCell ref="E9:AM9"/>
    <mergeCell ref="AN9:BA9"/>
    <mergeCell ref="AN31:BA31"/>
    <mergeCell ref="BB31:BI31"/>
    <mergeCell ref="BJ31:CB31"/>
    <mergeCell ref="A12:AM12"/>
    <mergeCell ref="E44:AM44"/>
    <mergeCell ref="BN11:CB11"/>
    <mergeCell ref="E37:AM40"/>
    <mergeCell ref="BN37:CB40"/>
    <mergeCell ref="A45:D45"/>
    <mergeCell ref="E45:AM45"/>
    <mergeCell ref="AN45:BM45"/>
    <mergeCell ref="BN45:CB45"/>
    <mergeCell ref="A41:D41"/>
    <mergeCell ref="E41:AM41"/>
    <mergeCell ref="A48:CH48"/>
    <mergeCell ref="A50:D53"/>
    <mergeCell ref="E50:AM53"/>
    <mergeCell ref="AN50:BM53"/>
    <mergeCell ref="BN50:CB53"/>
    <mergeCell ref="CC50:CH50"/>
    <mergeCell ref="CC51:CD51"/>
    <mergeCell ref="CE51:CG51"/>
    <mergeCell ref="CH51:CH53"/>
    <mergeCell ref="CC52:CC53"/>
    <mergeCell ref="CD52:CD53"/>
    <mergeCell ref="CE52:CE53"/>
    <mergeCell ref="CF52:CF53"/>
    <mergeCell ref="CG52:CG53"/>
    <mergeCell ref="A54:D54"/>
    <mergeCell ref="E54:AM54"/>
    <mergeCell ref="AN54:BM54"/>
    <mergeCell ref="BN54:CB54"/>
    <mergeCell ref="A56:D56"/>
    <mergeCell ref="E56:AM56"/>
    <mergeCell ref="AN56:BM56"/>
    <mergeCell ref="BN56:CB56"/>
    <mergeCell ref="A55:D55"/>
    <mergeCell ref="E55:AM55"/>
    <mergeCell ref="AN55:BM55"/>
    <mergeCell ref="BN55:CB55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H23"/>
  <sheetViews>
    <sheetView zoomScalePageLayoutView="0" workbookViewId="0" topLeftCell="A4">
      <selection activeCell="AC26" sqref="AC26:AD26"/>
    </sheetView>
  </sheetViews>
  <sheetFormatPr defaultColWidth="1.12109375" defaultRowHeight="12.75"/>
  <cols>
    <col min="1" max="1" width="2.125" style="10" bestFit="1" customWidth="1"/>
    <col min="2" max="80" width="1.12109375" style="10" customWidth="1"/>
    <col min="81" max="83" width="9.375" style="10" customWidth="1"/>
    <col min="84" max="84" width="9.125" style="10" customWidth="1"/>
    <col min="85" max="85" width="8.375" style="10" customWidth="1"/>
    <col min="86" max="86" width="15.125" style="10" customWidth="1"/>
    <col min="87" max="16384" width="1.12109375" style="10" customWidth="1"/>
  </cols>
  <sheetData>
    <row r="1" spans="1:86" ht="36.75" customHeight="1">
      <c r="A1" s="72" t="s">
        <v>127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</row>
    <row r="3" spans="1:86" s="6" customFormat="1" ht="15.75">
      <c r="A3" s="26" t="s">
        <v>125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</row>
    <row r="4" spans="1:80" s="9" customFormat="1" ht="9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6" ht="12.75" customHeight="1">
      <c r="A5" s="117" t="s">
        <v>39</v>
      </c>
      <c r="B5" s="118"/>
      <c r="C5" s="118"/>
      <c r="D5" s="119"/>
      <c r="E5" s="83" t="s">
        <v>4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8"/>
      <c r="AN5" s="117" t="s">
        <v>63</v>
      </c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9"/>
      <c r="BD5" s="117" t="s">
        <v>62</v>
      </c>
      <c r="BE5" s="118"/>
      <c r="BF5" s="118"/>
      <c r="BG5" s="118"/>
      <c r="BH5" s="118"/>
      <c r="BI5" s="118"/>
      <c r="BJ5" s="118"/>
      <c r="BK5" s="118"/>
      <c r="BL5" s="118"/>
      <c r="BM5" s="119"/>
      <c r="BN5" s="117" t="s">
        <v>64</v>
      </c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9"/>
      <c r="CC5" s="78" t="s">
        <v>66</v>
      </c>
      <c r="CD5" s="135"/>
      <c r="CE5" s="135"/>
      <c r="CF5" s="135"/>
      <c r="CG5" s="135"/>
      <c r="CH5" s="79"/>
    </row>
    <row r="6" spans="1:86" ht="78.75" customHeight="1">
      <c r="A6" s="120"/>
      <c r="B6" s="121"/>
      <c r="C6" s="121"/>
      <c r="D6" s="122"/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1"/>
      <c r="AN6" s="120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2"/>
      <c r="BD6" s="120"/>
      <c r="BE6" s="121"/>
      <c r="BF6" s="121"/>
      <c r="BG6" s="121"/>
      <c r="BH6" s="121"/>
      <c r="BI6" s="121"/>
      <c r="BJ6" s="121"/>
      <c r="BK6" s="121"/>
      <c r="BL6" s="121"/>
      <c r="BM6" s="122"/>
      <c r="BN6" s="120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2"/>
      <c r="CC6" s="75" t="s">
        <v>36</v>
      </c>
      <c r="CD6" s="77"/>
      <c r="CE6" s="75" t="s">
        <v>46</v>
      </c>
      <c r="CF6" s="76"/>
      <c r="CG6" s="77"/>
      <c r="CH6" s="139" t="s">
        <v>47</v>
      </c>
    </row>
    <row r="7" spans="1:86" ht="12.75" customHeight="1">
      <c r="A7" s="120"/>
      <c r="B7" s="121"/>
      <c r="C7" s="121"/>
      <c r="D7" s="122"/>
      <c r="E7" s="129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1"/>
      <c r="AN7" s="120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2"/>
      <c r="BD7" s="120"/>
      <c r="BE7" s="121"/>
      <c r="BF7" s="121"/>
      <c r="BG7" s="121"/>
      <c r="BH7" s="121"/>
      <c r="BI7" s="121"/>
      <c r="BJ7" s="121"/>
      <c r="BK7" s="121"/>
      <c r="BL7" s="121"/>
      <c r="BM7" s="122"/>
      <c r="BN7" s="120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2"/>
      <c r="CC7" s="142" t="s">
        <v>44</v>
      </c>
      <c r="CD7" s="142" t="s">
        <v>45</v>
      </c>
      <c r="CE7" s="142" t="s">
        <v>85</v>
      </c>
      <c r="CF7" s="142" t="s">
        <v>44</v>
      </c>
      <c r="CG7" s="142" t="s">
        <v>45</v>
      </c>
      <c r="CH7" s="140"/>
    </row>
    <row r="8" spans="1:86" ht="12.75" customHeight="1">
      <c r="A8" s="123"/>
      <c r="B8" s="124"/>
      <c r="C8" s="124"/>
      <c r="D8" s="125"/>
      <c r="E8" s="84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3"/>
      <c r="AN8" s="123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5"/>
      <c r="BD8" s="123"/>
      <c r="BE8" s="124"/>
      <c r="BF8" s="124"/>
      <c r="BG8" s="124"/>
      <c r="BH8" s="124"/>
      <c r="BI8" s="124"/>
      <c r="BJ8" s="124"/>
      <c r="BK8" s="124"/>
      <c r="BL8" s="124"/>
      <c r="BM8" s="125"/>
      <c r="BN8" s="123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5"/>
      <c r="CC8" s="143"/>
      <c r="CD8" s="143"/>
      <c r="CE8" s="143"/>
      <c r="CF8" s="143"/>
      <c r="CG8" s="143"/>
      <c r="CH8" s="141"/>
    </row>
    <row r="9" spans="1:86" ht="12.75">
      <c r="A9" s="145">
        <v>1</v>
      </c>
      <c r="B9" s="146"/>
      <c r="C9" s="146"/>
      <c r="D9" s="147"/>
      <c r="E9" s="145">
        <v>2</v>
      </c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7"/>
      <c r="AN9" s="145">
        <v>3</v>
      </c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7"/>
      <c r="BD9" s="145">
        <v>4</v>
      </c>
      <c r="BE9" s="146"/>
      <c r="BF9" s="146"/>
      <c r="BG9" s="146"/>
      <c r="BH9" s="146"/>
      <c r="BI9" s="146"/>
      <c r="BJ9" s="146"/>
      <c r="BK9" s="146"/>
      <c r="BL9" s="146"/>
      <c r="BM9" s="147"/>
      <c r="BN9" s="145" t="s">
        <v>58</v>
      </c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7"/>
      <c r="CC9" s="20">
        <v>6</v>
      </c>
      <c r="CD9" s="20">
        <v>7</v>
      </c>
      <c r="CE9" s="20">
        <v>8</v>
      </c>
      <c r="CF9" s="20">
        <v>9</v>
      </c>
      <c r="CG9" s="20">
        <v>10</v>
      </c>
      <c r="CH9" s="20">
        <v>11</v>
      </c>
    </row>
    <row r="10" spans="1:86" ht="12.75">
      <c r="A10" s="78"/>
      <c r="B10" s="135"/>
      <c r="C10" s="135"/>
      <c r="D10" s="79"/>
      <c r="E10" s="154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6"/>
      <c r="AN10" s="64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6"/>
      <c r="BD10" s="64"/>
      <c r="BE10" s="65"/>
      <c r="BF10" s="65"/>
      <c r="BG10" s="65"/>
      <c r="BH10" s="65"/>
      <c r="BI10" s="65"/>
      <c r="BJ10" s="65"/>
      <c r="BK10" s="65"/>
      <c r="BL10" s="65"/>
      <c r="BM10" s="66"/>
      <c r="BN10" s="64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6"/>
      <c r="CC10" s="23"/>
      <c r="CD10" s="23"/>
      <c r="CE10" s="23"/>
      <c r="CF10" s="23"/>
      <c r="CG10" s="23"/>
      <c r="CH10" s="23"/>
    </row>
    <row r="11" spans="1:86" ht="12.75">
      <c r="A11" s="78"/>
      <c r="B11" s="135"/>
      <c r="C11" s="135"/>
      <c r="D11" s="79"/>
      <c r="E11" s="154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6"/>
      <c r="AN11" s="64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6"/>
      <c r="BD11" s="64"/>
      <c r="BE11" s="65"/>
      <c r="BF11" s="65"/>
      <c r="BG11" s="65"/>
      <c r="BH11" s="65"/>
      <c r="BI11" s="65"/>
      <c r="BJ11" s="65"/>
      <c r="BK11" s="65"/>
      <c r="BL11" s="65"/>
      <c r="BM11" s="66"/>
      <c r="BN11" s="64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6"/>
      <c r="CC11" s="23"/>
      <c r="CD11" s="23"/>
      <c r="CE11" s="23"/>
      <c r="CF11" s="23"/>
      <c r="CG11" s="23"/>
      <c r="CH11" s="23"/>
    </row>
    <row r="12" spans="1:86" ht="12.75">
      <c r="A12" s="64" t="s">
        <v>69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6"/>
      <c r="AN12" s="78" t="s">
        <v>3</v>
      </c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79"/>
      <c r="BD12" s="78" t="s">
        <v>3</v>
      </c>
      <c r="BE12" s="135"/>
      <c r="BF12" s="135"/>
      <c r="BG12" s="135"/>
      <c r="BH12" s="135"/>
      <c r="BI12" s="135"/>
      <c r="BJ12" s="135"/>
      <c r="BK12" s="135"/>
      <c r="BL12" s="135"/>
      <c r="BM12" s="79"/>
      <c r="BN12" s="64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6"/>
      <c r="CC12" s="23"/>
      <c r="CD12" s="23"/>
      <c r="CE12" s="23"/>
      <c r="CF12" s="23"/>
      <c r="CG12" s="23"/>
      <c r="CH12" s="23"/>
    </row>
    <row r="13" s="1" customFormat="1" ht="15.75"/>
    <row r="14" spans="1:86" s="6" customFormat="1" ht="15.75">
      <c r="A14" s="26" t="s">
        <v>126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</row>
    <row r="15" spans="1:80" s="9" customFormat="1" ht="9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</row>
    <row r="16" spans="1:86" ht="12.75">
      <c r="A16" s="63" t="s">
        <v>39</v>
      </c>
      <c r="B16" s="63"/>
      <c r="C16" s="63"/>
      <c r="D16" s="63"/>
      <c r="E16" s="134" t="s">
        <v>4</v>
      </c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17" t="s">
        <v>63</v>
      </c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9"/>
      <c r="BD16" s="117" t="s">
        <v>62</v>
      </c>
      <c r="BE16" s="118"/>
      <c r="BF16" s="118"/>
      <c r="BG16" s="118"/>
      <c r="BH16" s="118"/>
      <c r="BI16" s="118"/>
      <c r="BJ16" s="118"/>
      <c r="BK16" s="118"/>
      <c r="BL16" s="118"/>
      <c r="BM16" s="119"/>
      <c r="BN16" s="117" t="s">
        <v>64</v>
      </c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9"/>
      <c r="CC16" s="62" t="s">
        <v>66</v>
      </c>
      <c r="CD16" s="62"/>
      <c r="CE16" s="62"/>
      <c r="CF16" s="62"/>
      <c r="CG16" s="62"/>
      <c r="CH16" s="62"/>
    </row>
    <row r="17" spans="1:86" ht="83.25" customHeight="1">
      <c r="A17" s="63"/>
      <c r="B17" s="63"/>
      <c r="C17" s="63"/>
      <c r="D17" s="63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20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0"/>
      <c r="BE17" s="121"/>
      <c r="BF17" s="121"/>
      <c r="BG17" s="121"/>
      <c r="BH17" s="121"/>
      <c r="BI17" s="121"/>
      <c r="BJ17" s="121"/>
      <c r="BK17" s="121"/>
      <c r="BL17" s="121"/>
      <c r="BM17" s="122"/>
      <c r="BN17" s="120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2"/>
      <c r="CC17" s="63" t="s">
        <v>36</v>
      </c>
      <c r="CD17" s="63"/>
      <c r="CE17" s="75" t="s">
        <v>46</v>
      </c>
      <c r="CF17" s="76"/>
      <c r="CG17" s="77"/>
      <c r="CH17" s="139" t="s">
        <v>47</v>
      </c>
    </row>
    <row r="18" spans="1:86" ht="12.75" customHeight="1">
      <c r="A18" s="63"/>
      <c r="B18" s="63"/>
      <c r="C18" s="63"/>
      <c r="D18" s="63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20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0"/>
      <c r="BE18" s="121"/>
      <c r="BF18" s="121"/>
      <c r="BG18" s="121"/>
      <c r="BH18" s="121"/>
      <c r="BI18" s="121"/>
      <c r="BJ18" s="121"/>
      <c r="BK18" s="121"/>
      <c r="BL18" s="121"/>
      <c r="BM18" s="122"/>
      <c r="BN18" s="120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2"/>
      <c r="CC18" s="67" t="s">
        <v>44</v>
      </c>
      <c r="CD18" s="67" t="s">
        <v>45</v>
      </c>
      <c r="CE18" s="142" t="s">
        <v>85</v>
      </c>
      <c r="CF18" s="67" t="s">
        <v>44</v>
      </c>
      <c r="CG18" s="67" t="s">
        <v>45</v>
      </c>
      <c r="CH18" s="140"/>
    </row>
    <row r="19" spans="1:86" ht="12.75">
      <c r="A19" s="63"/>
      <c r="B19" s="63"/>
      <c r="C19" s="63"/>
      <c r="D19" s="63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23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5"/>
      <c r="BD19" s="123"/>
      <c r="BE19" s="124"/>
      <c r="BF19" s="124"/>
      <c r="BG19" s="124"/>
      <c r="BH19" s="124"/>
      <c r="BI19" s="124"/>
      <c r="BJ19" s="124"/>
      <c r="BK19" s="124"/>
      <c r="BL19" s="124"/>
      <c r="BM19" s="125"/>
      <c r="BN19" s="123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5"/>
      <c r="CC19" s="67"/>
      <c r="CD19" s="67"/>
      <c r="CE19" s="143"/>
      <c r="CF19" s="67"/>
      <c r="CG19" s="67"/>
      <c r="CH19" s="141"/>
    </row>
    <row r="20" spans="1:86" ht="12.75">
      <c r="A20" s="134">
        <v>1</v>
      </c>
      <c r="B20" s="134"/>
      <c r="C20" s="134"/>
      <c r="D20" s="134"/>
      <c r="E20" s="134">
        <v>2</v>
      </c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>
        <v>3</v>
      </c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>
        <v>4</v>
      </c>
      <c r="BE20" s="134"/>
      <c r="BF20" s="134"/>
      <c r="BG20" s="134"/>
      <c r="BH20" s="134"/>
      <c r="BI20" s="134"/>
      <c r="BJ20" s="134"/>
      <c r="BK20" s="134"/>
      <c r="BL20" s="134"/>
      <c r="BM20" s="134"/>
      <c r="BN20" s="134" t="s">
        <v>58</v>
      </c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20">
        <v>6</v>
      </c>
      <c r="CD20" s="20">
        <v>7</v>
      </c>
      <c r="CE20" s="20">
        <v>8</v>
      </c>
      <c r="CF20" s="20">
        <v>9</v>
      </c>
      <c r="CG20" s="20">
        <v>10</v>
      </c>
      <c r="CH20" s="20">
        <v>11</v>
      </c>
    </row>
    <row r="21" spans="1:86" ht="12.75">
      <c r="A21" s="126"/>
      <c r="B21" s="126"/>
      <c r="C21" s="126"/>
      <c r="D21" s="126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23"/>
      <c r="CD21" s="23"/>
      <c r="CE21" s="23"/>
      <c r="CF21" s="23"/>
      <c r="CG21" s="23"/>
      <c r="CH21" s="23"/>
    </row>
    <row r="22" spans="1:86" ht="12.75">
      <c r="A22" s="126"/>
      <c r="B22" s="126"/>
      <c r="C22" s="126"/>
      <c r="D22" s="126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23"/>
      <c r="CD22" s="23"/>
      <c r="CE22" s="23"/>
      <c r="CF22" s="23"/>
      <c r="CG22" s="23"/>
      <c r="CH22" s="23"/>
    </row>
    <row r="23" spans="1:86" ht="12.75">
      <c r="A23" s="64" t="s">
        <v>70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6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 t="s">
        <v>3</v>
      </c>
      <c r="BE23" s="62"/>
      <c r="BF23" s="62"/>
      <c r="BG23" s="62"/>
      <c r="BH23" s="62"/>
      <c r="BI23" s="62"/>
      <c r="BJ23" s="62"/>
      <c r="BK23" s="62"/>
      <c r="BL23" s="62"/>
      <c r="BM23" s="62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23"/>
      <c r="CD23" s="23"/>
      <c r="CE23" s="23"/>
      <c r="CF23" s="23"/>
      <c r="CG23" s="23"/>
      <c r="CH23" s="23"/>
    </row>
    <row r="24" s="1" customFormat="1" ht="15.75"/>
  </sheetData>
  <sheetProtection/>
  <mergeCells count="67">
    <mergeCell ref="A1:CH1"/>
    <mergeCell ref="CG7:CG8"/>
    <mergeCell ref="A5:D8"/>
    <mergeCell ref="E5:AM8"/>
    <mergeCell ref="AN5:BC8"/>
    <mergeCell ref="A22:D22"/>
    <mergeCell ref="BN10:CB10"/>
    <mergeCell ref="BD10:BM10"/>
    <mergeCell ref="AN10:BC10"/>
    <mergeCell ref="E10:AM10"/>
    <mergeCell ref="BD20:BM20"/>
    <mergeCell ref="BN20:CB20"/>
    <mergeCell ref="BD12:BM12"/>
    <mergeCell ref="BN12:CB12"/>
    <mergeCell ref="A11:D11"/>
    <mergeCell ref="BD11:BM11"/>
    <mergeCell ref="BN11:CB11"/>
    <mergeCell ref="E11:AM11"/>
    <mergeCell ref="AN11:BC11"/>
    <mergeCell ref="A12:AM12"/>
    <mergeCell ref="A23:AN23"/>
    <mergeCell ref="AO23:BC23"/>
    <mergeCell ref="BD23:BM23"/>
    <mergeCell ref="BN23:CB23"/>
    <mergeCell ref="A21:D21"/>
    <mergeCell ref="CF18:CF19"/>
    <mergeCell ref="E22:AN22"/>
    <mergeCell ref="AO22:BC22"/>
    <mergeCell ref="BD22:BM22"/>
    <mergeCell ref="BN22:CB22"/>
    <mergeCell ref="E21:AN21"/>
    <mergeCell ref="AO21:BC21"/>
    <mergeCell ref="BD21:BM21"/>
    <mergeCell ref="BN21:CB21"/>
    <mergeCell ref="A16:D19"/>
    <mergeCell ref="E16:AN19"/>
    <mergeCell ref="AO16:BC19"/>
    <mergeCell ref="A20:D20"/>
    <mergeCell ref="E20:AN20"/>
    <mergeCell ref="AO20:BC20"/>
    <mergeCell ref="CE17:CG17"/>
    <mergeCell ref="CH17:CH19"/>
    <mergeCell ref="CC18:CC19"/>
    <mergeCell ref="CD18:CD19"/>
    <mergeCell ref="CE18:CE19"/>
    <mergeCell ref="BD16:BM19"/>
    <mergeCell ref="BN16:CB19"/>
    <mergeCell ref="CG18:CG19"/>
    <mergeCell ref="CC16:CH16"/>
    <mergeCell ref="CC17:CD17"/>
    <mergeCell ref="CC5:CH5"/>
    <mergeCell ref="CC6:CD6"/>
    <mergeCell ref="CE6:CG6"/>
    <mergeCell ref="CH6:CH8"/>
    <mergeCell ref="CC7:CC8"/>
    <mergeCell ref="CD7:CD8"/>
    <mergeCell ref="CE7:CE8"/>
    <mergeCell ref="CF7:CF8"/>
    <mergeCell ref="AN12:BC12"/>
    <mergeCell ref="A10:D10"/>
    <mergeCell ref="BD5:BM8"/>
    <mergeCell ref="BN5:CB8"/>
    <mergeCell ref="A9:D9"/>
    <mergeCell ref="AN9:BC9"/>
    <mergeCell ref="BD9:BM9"/>
    <mergeCell ref="BN9:CB9"/>
    <mergeCell ref="E9:AM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3B1DEF"/>
  </sheetPr>
  <dimension ref="A1:CH59"/>
  <sheetViews>
    <sheetView zoomScalePageLayoutView="0" workbookViewId="0" topLeftCell="A31">
      <selection activeCell="BP49" sqref="BP49:CB49"/>
    </sheetView>
  </sheetViews>
  <sheetFormatPr defaultColWidth="1.12109375" defaultRowHeight="12.75"/>
  <cols>
    <col min="1" max="18" width="1.12109375" style="10" customWidth="1"/>
    <col min="19" max="19" width="2.125" style="10" customWidth="1"/>
    <col min="20" max="34" width="1.12109375" style="10" customWidth="1"/>
    <col min="35" max="35" width="2.875" style="10" customWidth="1"/>
    <col min="36" max="80" width="1.12109375" style="10" customWidth="1"/>
    <col min="81" max="81" width="10.125" style="10" customWidth="1"/>
    <col min="82" max="82" width="11.00390625" style="10" customWidth="1"/>
    <col min="83" max="83" width="8.625" style="10" customWidth="1"/>
    <col min="84" max="84" width="9.875" style="10" customWidth="1"/>
    <col min="85" max="85" width="8.75390625" style="10" customWidth="1"/>
    <col min="86" max="86" width="15.125" style="10" customWidth="1"/>
    <col min="87" max="16384" width="1.12109375" style="10" customWidth="1"/>
  </cols>
  <sheetData>
    <row r="1" spans="1:80" s="6" customFormat="1" ht="15.75">
      <c r="A1" s="26" t="s">
        <v>128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</row>
    <row r="2" spans="1:80" s="9" customFormat="1" ht="9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86" s="6" customFormat="1" ht="15.75">
      <c r="A3" s="26" t="s">
        <v>129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</row>
    <row r="5" spans="1:86" ht="12.75" customHeight="1">
      <c r="A5" s="63" t="s">
        <v>39</v>
      </c>
      <c r="B5" s="63"/>
      <c r="C5" s="63"/>
      <c r="D5" s="63"/>
      <c r="E5" s="134" t="s">
        <v>4</v>
      </c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63" t="s">
        <v>67</v>
      </c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 t="s">
        <v>62</v>
      </c>
      <c r="AV5" s="63"/>
      <c r="AW5" s="63"/>
      <c r="AX5" s="63"/>
      <c r="AY5" s="63"/>
      <c r="AZ5" s="63"/>
      <c r="BA5" s="63"/>
      <c r="BB5" s="63"/>
      <c r="BC5" s="63"/>
      <c r="BD5" s="63"/>
      <c r="BE5" s="63" t="s">
        <v>68</v>
      </c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134" t="s">
        <v>6</v>
      </c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62" t="s">
        <v>66</v>
      </c>
      <c r="CD5" s="62"/>
      <c r="CE5" s="62"/>
      <c r="CF5" s="62"/>
      <c r="CG5" s="62"/>
      <c r="CH5" s="62"/>
    </row>
    <row r="6" spans="1:86" ht="78.75" customHeight="1">
      <c r="A6" s="63"/>
      <c r="B6" s="63"/>
      <c r="C6" s="63"/>
      <c r="D6" s="63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63" t="s">
        <v>36</v>
      </c>
      <c r="CD6" s="63"/>
      <c r="CE6" s="75" t="s">
        <v>46</v>
      </c>
      <c r="CF6" s="76"/>
      <c r="CG6" s="77"/>
      <c r="CH6" s="63" t="s">
        <v>47</v>
      </c>
    </row>
    <row r="7" spans="1:86" ht="12.75">
      <c r="A7" s="63"/>
      <c r="B7" s="63"/>
      <c r="C7" s="63"/>
      <c r="D7" s="63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67" t="s">
        <v>44</v>
      </c>
      <c r="CD7" s="67" t="s">
        <v>45</v>
      </c>
      <c r="CE7" s="142" t="s">
        <v>85</v>
      </c>
      <c r="CF7" s="67" t="s">
        <v>44</v>
      </c>
      <c r="CG7" s="67" t="s">
        <v>45</v>
      </c>
      <c r="CH7" s="63"/>
    </row>
    <row r="8" spans="1:86" ht="12.75">
      <c r="A8" s="63"/>
      <c r="B8" s="63"/>
      <c r="C8" s="63"/>
      <c r="D8" s="63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67"/>
      <c r="CD8" s="67"/>
      <c r="CE8" s="143"/>
      <c r="CF8" s="67"/>
      <c r="CG8" s="67"/>
      <c r="CH8" s="63"/>
    </row>
    <row r="9" spans="1:86" ht="12.75">
      <c r="A9" s="134">
        <v>1</v>
      </c>
      <c r="B9" s="134"/>
      <c r="C9" s="134"/>
      <c r="D9" s="134"/>
      <c r="E9" s="134">
        <v>2</v>
      </c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>
        <v>3</v>
      </c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>
        <v>4</v>
      </c>
      <c r="AV9" s="134"/>
      <c r="AW9" s="134"/>
      <c r="AX9" s="134"/>
      <c r="AY9" s="134"/>
      <c r="AZ9" s="134"/>
      <c r="BA9" s="134"/>
      <c r="BB9" s="134"/>
      <c r="BC9" s="134"/>
      <c r="BD9" s="134"/>
      <c r="BE9" s="134">
        <v>5</v>
      </c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 t="s">
        <v>54</v>
      </c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20">
        <v>7</v>
      </c>
      <c r="CD9" s="20">
        <v>8</v>
      </c>
      <c r="CE9" s="20">
        <v>9</v>
      </c>
      <c r="CF9" s="20">
        <v>10</v>
      </c>
      <c r="CG9" s="20">
        <v>11</v>
      </c>
      <c r="CH9" s="20">
        <v>12</v>
      </c>
    </row>
    <row r="10" spans="1:86" ht="27" customHeight="1">
      <c r="A10" s="126"/>
      <c r="B10" s="126"/>
      <c r="C10" s="126"/>
      <c r="D10" s="126"/>
      <c r="E10" s="153" t="s">
        <v>175</v>
      </c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71">
        <v>2</v>
      </c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>
        <v>12</v>
      </c>
      <c r="AV10" s="71"/>
      <c r="AW10" s="71"/>
      <c r="AX10" s="71"/>
      <c r="AY10" s="71"/>
      <c r="AZ10" s="71"/>
      <c r="BA10" s="71"/>
      <c r="BB10" s="71"/>
      <c r="BC10" s="71"/>
      <c r="BD10" s="71"/>
      <c r="BE10" s="71">
        <v>262.08</v>
      </c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88">
        <f>AJ10*AU10*BE10</f>
        <v>6289.92</v>
      </c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31"/>
      <c r="CD10" s="31">
        <f>BP10</f>
        <v>6289.92</v>
      </c>
      <c r="CE10" s="23"/>
      <c r="CF10" s="23"/>
      <c r="CG10" s="23"/>
      <c r="CH10" s="23"/>
    </row>
    <row r="11" spans="1:86" ht="28.5" customHeight="1">
      <c r="A11" s="126"/>
      <c r="B11" s="126"/>
      <c r="C11" s="126"/>
      <c r="D11" s="126"/>
      <c r="E11" s="153" t="s">
        <v>176</v>
      </c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71">
        <v>1</v>
      </c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>
        <v>12</v>
      </c>
      <c r="AV11" s="71"/>
      <c r="AW11" s="71"/>
      <c r="AX11" s="71"/>
      <c r="AY11" s="71"/>
      <c r="AZ11" s="71"/>
      <c r="BA11" s="71"/>
      <c r="BB11" s="71"/>
      <c r="BC11" s="71"/>
      <c r="BD11" s="71"/>
      <c r="BE11" s="71">
        <v>361.92</v>
      </c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88">
        <f>AJ11*AU11*BE11</f>
        <v>4343.04</v>
      </c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31"/>
      <c r="CD11" s="31">
        <f>BP11</f>
        <v>4343.04</v>
      </c>
      <c r="CE11" s="23"/>
      <c r="CF11" s="23"/>
      <c r="CG11" s="23"/>
      <c r="CH11" s="23"/>
    </row>
    <row r="12" spans="1:86" ht="26.25" customHeight="1">
      <c r="A12" s="126"/>
      <c r="B12" s="126"/>
      <c r="C12" s="126"/>
      <c r="D12" s="126"/>
      <c r="E12" s="153" t="s">
        <v>177</v>
      </c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71">
        <v>1</v>
      </c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>
        <v>12</v>
      </c>
      <c r="AV12" s="71"/>
      <c r="AW12" s="71"/>
      <c r="AX12" s="71"/>
      <c r="AY12" s="71"/>
      <c r="AZ12" s="71"/>
      <c r="BA12" s="71"/>
      <c r="BB12" s="71"/>
      <c r="BC12" s="71"/>
      <c r="BD12" s="71"/>
      <c r="BE12" s="71">
        <v>287.04</v>
      </c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88">
        <f>AJ12*AU12*BE12</f>
        <v>3444.4800000000005</v>
      </c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31"/>
      <c r="CD12" s="31">
        <f>BP12</f>
        <v>3444.4800000000005</v>
      </c>
      <c r="CE12" s="23"/>
      <c r="CF12" s="23"/>
      <c r="CG12" s="23"/>
      <c r="CH12" s="23"/>
    </row>
    <row r="13" spans="1:86" ht="12.75">
      <c r="A13" s="126"/>
      <c r="B13" s="126"/>
      <c r="C13" s="126"/>
      <c r="D13" s="126"/>
      <c r="E13" s="153" t="s">
        <v>178</v>
      </c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71">
        <v>1</v>
      </c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>
        <v>12</v>
      </c>
      <c r="AV13" s="71"/>
      <c r="AW13" s="71"/>
      <c r="AX13" s="71"/>
      <c r="AY13" s="71"/>
      <c r="AZ13" s="71"/>
      <c r="BA13" s="71"/>
      <c r="BB13" s="71"/>
      <c r="BC13" s="71"/>
      <c r="BD13" s="71"/>
      <c r="BE13" s="71">
        <v>1035.84</v>
      </c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88">
        <f>AJ13*AU13*BE13</f>
        <v>12430.079999999998</v>
      </c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31"/>
      <c r="CD13" s="31">
        <f>BP13</f>
        <v>12430.079999999998</v>
      </c>
      <c r="CE13" s="23"/>
      <c r="CF13" s="23"/>
      <c r="CG13" s="23"/>
      <c r="CH13" s="23"/>
    </row>
    <row r="14" spans="1:86" ht="12.75">
      <c r="A14" s="126"/>
      <c r="B14" s="126"/>
      <c r="C14" s="126"/>
      <c r="D14" s="126"/>
      <c r="E14" s="153" t="s">
        <v>179</v>
      </c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71">
        <v>1</v>
      </c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>
        <v>5</v>
      </c>
      <c r="AV14" s="71"/>
      <c r="AW14" s="71"/>
      <c r="AX14" s="71"/>
      <c r="AY14" s="71"/>
      <c r="AZ14" s="71"/>
      <c r="BA14" s="71"/>
      <c r="BB14" s="71"/>
      <c r="BC14" s="71"/>
      <c r="BD14" s="71"/>
      <c r="BE14" s="71">
        <v>34.56</v>
      </c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88">
        <f>AJ14*AU14*BE14</f>
        <v>172.8</v>
      </c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31"/>
      <c r="CD14" s="31">
        <f>BP14</f>
        <v>172.8</v>
      </c>
      <c r="CE14" s="23"/>
      <c r="CF14" s="23"/>
      <c r="CG14" s="23"/>
      <c r="CH14" s="23"/>
    </row>
    <row r="15" spans="1:86" ht="12.75">
      <c r="A15" s="64" t="s">
        <v>90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6"/>
      <c r="AJ15" s="62" t="s">
        <v>3</v>
      </c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 t="s">
        <v>3</v>
      </c>
      <c r="AV15" s="62"/>
      <c r="AW15" s="62"/>
      <c r="AX15" s="62"/>
      <c r="AY15" s="62"/>
      <c r="AZ15" s="62"/>
      <c r="BA15" s="62"/>
      <c r="BB15" s="62"/>
      <c r="BC15" s="62"/>
      <c r="BD15" s="62"/>
      <c r="BE15" s="62" t="s">
        <v>3</v>
      </c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148">
        <f>BP10+BP11+BP12+BP13+BP14</f>
        <v>26680.319999999996</v>
      </c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36"/>
      <c r="CD15" s="36">
        <f>SUM(CD10:CD14)</f>
        <v>26680.319999999996</v>
      </c>
      <c r="CE15" s="23"/>
      <c r="CF15" s="23"/>
      <c r="CG15" s="23"/>
      <c r="CH15" s="23"/>
    </row>
    <row r="16" spans="1:86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25"/>
      <c r="CD16" s="25"/>
      <c r="CE16" s="25"/>
      <c r="CF16" s="25"/>
      <c r="CG16" s="25"/>
      <c r="CH16" s="25"/>
    </row>
    <row r="17" spans="1:86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</row>
    <row r="18" spans="1:86" ht="15.75">
      <c r="A18" s="26" t="s">
        <v>130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6"/>
      <c r="CD18" s="6"/>
      <c r="CE18" s="6"/>
      <c r="CF18" s="6"/>
      <c r="CG18" s="6"/>
      <c r="CH18" s="6"/>
    </row>
    <row r="19" ht="13.5" customHeight="1"/>
    <row r="20" spans="1:86" ht="12.75">
      <c r="A20" s="63" t="s">
        <v>39</v>
      </c>
      <c r="B20" s="63"/>
      <c r="C20" s="63"/>
      <c r="D20" s="63"/>
      <c r="E20" s="134" t="s">
        <v>4</v>
      </c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63" t="s">
        <v>91</v>
      </c>
      <c r="AO20" s="63"/>
      <c r="AP20" s="63"/>
      <c r="AQ20" s="63"/>
      <c r="AR20" s="63"/>
      <c r="AS20" s="63"/>
      <c r="AT20" s="63"/>
      <c r="AU20" s="63"/>
      <c r="AV20" s="63"/>
      <c r="AW20" s="63" t="s">
        <v>92</v>
      </c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134" t="s">
        <v>6</v>
      </c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62" t="s">
        <v>66</v>
      </c>
      <c r="CD20" s="62"/>
      <c r="CE20" s="62"/>
      <c r="CF20" s="62"/>
      <c r="CG20" s="62"/>
      <c r="CH20" s="62"/>
    </row>
    <row r="21" spans="1:86" ht="12.75">
      <c r="A21" s="63"/>
      <c r="B21" s="63"/>
      <c r="C21" s="63"/>
      <c r="D21" s="63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63" t="s">
        <v>36</v>
      </c>
      <c r="CD21" s="63"/>
      <c r="CE21" s="63" t="s">
        <v>46</v>
      </c>
      <c r="CF21" s="63"/>
      <c r="CG21" s="63"/>
      <c r="CH21" s="63" t="s">
        <v>47</v>
      </c>
    </row>
    <row r="22" spans="1:86" ht="12.75">
      <c r="A22" s="63"/>
      <c r="B22" s="63"/>
      <c r="C22" s="63"/>
      <c r="D22" s="63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67" t="s">
        <v>44</v>
      </c>
      <c r="CD22" s="67" t="s">
        <v>45</v>
      </c>
      <c r="CE22" s="67" t="s">
        <v>85</v>
      </c>
      <c r="CF22" s="67" t="s">
        <v>44</v>
      </c>
      <c r="CG22" s="67" t="s">
        <v>45</v>
      </c>
      <c r="CH22" s="63"/>
    </row>
    <row r="23" spans="1:86" ht="12.75">
      <c r="A23" s="63"/>
      <c r="B23" s="63"/>
      <c r="C23" s="63"/>
      <c r="D23" s="63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67"/>
      <c r="CD23" s="67"/>
      <c r="CE23" s="67"/>
      <c r="CF23" s="67"/>
      <c r="CG23" s="67"/>
      <c r="CH23" s="63"/>
    </row>
    <row r="24" spans="1:86" ht="12.75">
      <c r="A24" s="134">
        <v>1</v>
      </c>
      <c r="B24" s="134"/>
      <c r="C24" s="134"/>
      <c r="D24" s="134"/>
      <c r="E24" s="134">
        <v>2</v>
      </c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>
        <v>3</v>
      </c>
      <c r="AO24" s="134"/>
      <c r="AP24" s="134"/>
      <c r="AQ24" s="134"/>
      <c r="AR24" s="134"/>
      <c r="AS24" s="134"/>
      <c r="AT24" s="134"/>
      <c r="AU24" s="134"/>
      <c r="AV24" s="134"/>
      <c r="AW24" s="134">
        <v>4</v>
      </c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 t="s">
        <v>58</v>
      </c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20">
        <v>6</v>
      </c>
      <c r="CD24" s="20">
        <v>7</v>
      </c>
      <c r="CE24" s="20">
        <v>8</v>
      </c>
      <c r="CF24" s="20">
        <v>9</v>
      </c>
      <c r="CG24" s="20">
        <v>10</v>
      </c>
      <c r="CH24" s="20">
        <v>11</v>
      </c>
    </row>
    <row r="25" spans="1:86" ht="12.75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23"/>
      <c r="CD25" s="23"/>
      <c r="CE25" s="23"/>
      <c r="CF25" s="23"/>
      <c r="CG25" s="23"/>
      <c r="CH25" s="23"/>
    </row>
    <row r="26" spans="1:86" s="6" customFormat="1" ht="15.75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23"/>
      <c r="CD26" s="23"/>
      <c r="CE26" s="23"/>
      <c r="CF26" s="23"/>
      <c r="CG26" s="23"/>
      <c r="CH26" s="23"/>
    </row>
    <row r="27" spans="1:86" s="6" customFormat="1" ht="15.75">
      <c r="A27" s="64" t="s">
        <v>93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6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23"/>
      <c r="CD27" s="23"/>
      <c r="CE27" s="23"/>
      <c r="CF27" s="23"/>
      <c r="CG27" s="23"/>
      <c r="CH27" s="23"/>
    </row>
    <row r="28" spans="2:80" s="6" customFormat="1" ht="15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</row>
    <row r="29" spans="1:86" ht="15.75">
      <c r="A29" s="26" t="s">
        <v>131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6"/>
      <c r="CD29" s="6"/>
      <c r="CE29" s="6"/>
      <c r="CF29" s="6"/>
      <c r="CG29" s="6"/>
      <c r="CH29" s="6"/>
    </row>
    <row r="30" ht="24" customHeight="1"/>
    <row r="31" spans="1:86" ht="12.75">
      <c r="A31" s="63" t="s">
        <v>39</v>
      </c>
      <c r="B31" s="63"/>
      <c r="C31" s="63"/>
      <c r="D31" s="63"/>
      <c r="E31" s="134" t="s">
        <v>30</v>
      </c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63" t="s">
        <v>94</v>
      </c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 t="s">
        <v>95</v>
      </c>
      <c r="AV31" s="63"/>
      <c r="AW31" s="63"/>
      <c r="AX31" s="63"/>
      <c r="AY31" s="63"/>
      <c r="AZ31" s="63"/>
      <c r="BA31" s="63"/>
      <c r="BB31" s="63"/>
      <c r="BC31" s="63"/>
      <c r="BD31" s="63"/>
      <c r="BE31" s="134" t="s">
        <v>96</v>
      </c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 t="s">
        <v>6</v>
      </c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62" t="s">
        <v>66</v>
      </c>
      <c r="CD31" s="62"/>
      <c r="CE31" s="62"/>
      <c r="CF31" s="62"/>
      <c r="CG31" s="62"/>
      <c r="CH31" s="62"/>
    </row>
    <row r="32" spans="1:86" ht="12.75">
      <c r="A32" s="63"/>
      <c r="B32" s="63"/>
      <c r="C32" s="63"/>
      <c r="D32" s="63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63" t="s">
        <v>36</v>
      </c>
      <c r="CD32" s="63"/>
      <c r="CE32" s="63" t="s">
        <v>46</v>
      </c>
      <c r="CF32" s="63"/>
      <c r="CG32" s="63"/>
      <c r="CH32" s="63" t="s">
        <v>47</v>
      </c>
    </row>
    <row r="33" spans="1:86" ht="12.75">
      <c r="A33" s="63"/>
      <c r="B33" s="63"/>
      <c r="C33" s="63"/>
      <c r="D33" s="63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67" t="s">
        <v>44</v>
      </c>
      <c r="CD33" s="67" t="s">
        <v>45</v>
      </c>
      <c r="CE33" s="67" t="s">
        <v>85</v>
      </c>
      <c r="CF33" s="67" t="s">
        <v>44</v>
      </c>
      <c r="CG33" s="67" t="s">
        <v>45</v>
      </c>
      <c r="CH33" s="63"/>
    </row>
    <row r="34" spans="1:86" ht="39" customHeight="1">
      <c r="A34" s="63"/>
      <c r="B34" s="63"/>
      <c r="C34" s="63"/>
      <c r="D34" s="63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67"/>
      <c r="CD34" s="67"/>
      <c r="CE34" s="67"/>
      <c r="CF34" s="67"/>
      <c r="CG34" s="67"/>
      <c r="CH34" s="63"/>
    </row>
    <row r="35" spans="1:86" ht="38.25" customHeight="1">
      <c r="A35" s="134">
        <v>1</v>
      </c>
      <c r="B35" s="134"/>
      <c r="C35" s="134"/>
      <c r="D35" s="134"/>
      <c r="E35" s="134">
        <v>2</v>
      </c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>
        <v>3</v>
      </c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>
        <v>4</v>
      </c>
      <c r="AV35" s="134"/>
      <c r="AW35" s="134"/>
      <c r="AX35" s="134"/>
      <c r="AY35" s="134"/>
      <c r="AZ35" s="134"/>
      <c r="BA35" s="134"/>
      <c r="BB35" s="134"/>
      <c r="BC35" s="134"/>
      <c r="BD35" s="134"/>
      <c r="BE35" s="134">
        <v>5</v>
      </c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 t="s">
        <v>105</v>
      </c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20">
        <v>7</v>
      </c>
      <c r="CD35" s="20">
        <v>8</v>
      </c>
      <c r="CE35" s="20">
        <v>9</v>
      </c>
      <c r="CF35" s="20">
        <v>10</v>
      </c>
      <c r="CG35" s="20">
        <v>11</v>
      </c>
      <c r="CH35" s="20">
        <v>12</v>
      </c>
    </row>
    <row r="36" spans="1:86" ht="14.25" customHeight="1">
      <c r="A36" s="126">
        <v>1</v>
      </c>
      <c r="B36" s="126"/>
      <c r="C36" s="126"/>
      <c r="D36" s="126"/>
      <c r="E36" s="153" t="s">
        <v>180</v>
      </c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88">
        <v>131.2</v>
      </c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>
        <v>1266.64</v>
      </c>
      <c r="AV36" s="88"/>
      <c r="AW36" s="88"/>
      <c r="AX36" s="88"/>
      <c r="AY36" s="88"/>
      <c r="AZ36" s="88"/>
      <c r="BA36" s="88"/>
      <c r="BB36" s="88"/>
      <c r="BC36" s="88"/>
      <c r="BD36" s="88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88">
        <f aca="true" t="shared" si="0" ref="BP36:BP47">AJ36*AU36</f>
        <v>166183.168</v>
      </c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23"/>
      <c r="CD36" s="30">
        <f>BP36-CH36</f>
        <v>166183.168</v>
      </c>
      <c r="CE36" s="23"/>
      <c r="CF36" s="23"/>
      <c r="CG36" s="23"/>
      <c r="CH36" s="23"/>
    </row>
    <row r="37" spans="1:86" ht="14.25" customHeight="1">
      <c r="A37" s="126">
        <v>2</v>
      </c>
      <c r="B37" s="126"/>
      <c r="C37" s="126"/>
      <c r="D37" s="126"/>
      <c r="E37" s="153" t="s">
        <v>181</v>
      </c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88">
        <v>78.97</v>
      </c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>
        <v>1266.64</v>
      </c>
      <c r="AV37" s="88"/>
      <c r="AW37" s="88"/>
      <c r="AX37" s="88"/>
      <c r="AY37" s="88"/>
      <c r="AZ37" s="88"/>
      <c r="BA37" s="88"/>
      <c r="BB37" s="88"/>
      <c r="BC37" s="88"/>
      <c r="BD37" s="88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88">
        <f t="shared" si="0"/>
        <v>100026.5608</v>
      </c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23"/>
      <c r="CD37" s="30">
        <f>BP37-CH37</f>
        <v>100026.5608</v>
      </c>
      <c r="CE37" s="23"/>
      <c r="CF37" s="23"/>
      <c r="CG37" s="23"/>
      <c r="CH37" s="23"/>
    </row>
    <row r="38" spans="1:86" ht="26.25" customHeight="1">
      <c r="A38" s="126">
        <v>3</v>
      </c>
      <c r="B38" s="126"/>
      <c r="C38" s="126"/>
      <c r="D38" s="126"/>
      <c r="E38" s="153" t="s">
        <v>182</v>
      </c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7">
        <v>146</v>
      </c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>
        <v>49.51</v>
      </c>
      <c r="AV38" s="157"/>
      <c r="AW38" s="157"/>
      <c r="AX38" s="157"/>
      <c r="AY38" s="157"/>
      <c r="AZ38" s="157"/>
      <c r="BA38" s="157"/>
      <c r="BB38" s="157"/>
      <c r="BC38" s="157"/>
      <c r="BD38" s="157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88">
        <f t="shared" si="0"/>
        <v>7228.46</v>
      </c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23"/>
      <c r="CD38" s="30">
        <f>BP38</f>
        <v>7228.46</v>
      </c>
      <c r="CE38" s="23"/>
      <c r="CF38" s="23"/>
      <c r="CG38" s="23"/>
      <c r="CH38" s="23"/>
    </row>
    <row r="39" spans="1:86" ht="24" customHeight="1">
      <c r="A39" s="126">
        <v>4</v>
      </c>
      <c r="B39" s="126"/>
      <c r="C39" s="126"/>
      <c r="D39" s="126"/>
      <c r="E39" s="153" t="s">
        <v>183</v>
      </c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7">
        <v>60</v>
      </c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>
        <v>49.51</v>
      </c>
      <c r="AV39" s="157"/>
      <c r="AW39" s="157"/>
      <c r="AX39" s="157"/>
      <c r="AY39" s="157"/>
      <c r="AZ39" s="157"/>
      <c r="BA39" s="157"/>
      <c r="BB39" s="157"/>
      <c r="BC39" s="157"/>
      <c r="BD39" s="157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88">
        <f t="shared" si="0"/>
        <v>2970.6</v>
      </c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23"/>
      <c r="CD39" s="30">
        <f>BP39</f>
        <v>2970.6</v>
      </c>
      <c r="CE39" s="23"/>
      <c r="CF39" s="23"/>
      <c r="CG39" s="23"/>
      <c r="CH39" s="23"/>
    </row>
    <row r="40" spans="1:86" ht="24.75" customHeight="1">
      <c r="A40" s="126">
        <v>5</v>
      </c>
      <c r="B40" s="126"/>
      <c r="C40" s="126"/>
      <c r="D40" s="126"/>
      <c r="E40" s="153" t="s">
        <v>184</v>
      </c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8">
        <v>8.257</v>
      </c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7">
        <v>1266.64</v>
      </c>
      <c r="AV40" s="157"/>
      <c r="AW40" s="157"/>
      <c r="AX40" s="157"/>
      <c r="AY40" s="157"/>
      <c r="AZ40" s="157"/>
      <c r="BA40" s="157"/>
      <c r="BB40" s="157"/>
      <c r="BC40" s="157"/>
      <c r="BD40" s="157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88">
        <f t="shared" si="0"/>
        <v>10458.646480000001</v>
      </c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23"/>
      <c r="CD40" s="30">
        <f>BP40</f>
        <v>10458.646480000001</v>
      </c>
      <c r="CE40" s="23"/>
      <c r="CF40" s="23"/>
      <c r="CG40" s="23"/>
      <c r="CH40" s="23"/>
    </row>
    <row r="41" spans="1:86" ht="26.25" customHeight="1">
      <c r="A41" s="126">
        <v>6</v>
      </c>
      <c r="B41" s="126"/>
      <c r="C41" s="126"/>
      <c r="D41" s="126"/>
      <c r="E41" s="153" t="s">
        <v>185</v>
      </c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8">
        <v>4.98</v>
      </c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7">
        <v>1266.64</v>
      </c>
      <c r="AV41" s="157"/>
      <c r="AW41" s="157"/>
      <c r="AX41" s="157"/>
      <c r="AY41" s="157"/>
      <c r="AZ41" s="157"/>
      <c r="BA41" s="157"/>
      <c r="BB41" s="157"/>
      <c r="BC41" s="157"/>
      <c r="BD41" s="157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88">
        <f t="shared" si="0"/>
        <v>6307.867200000001</v>
      </c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23"/>
      <c r="CD41" s="30">
        <f>BP41</f>
        <v>6307.867200000001</v>
      </c>
      <c r="CE41" s="23"/>
      <c r="CF41" s="23"/>
      <c r="CG41" s="23"/>
      <c r="CH41" s="23"/>
    </row>
    <row r="42" spans="1:86" ht="12.75">
      <c r="A42" s="126">
        <v>7</v>
      </c>
      <c r="B42" s="126"/>
      <c r="C42" s="126"/>
      <c r="D42" s="126"/>
      <c r="E42" s="153" t="s">
        <v>151</v>
      </c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8">
        <v>1</v>
      </c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7">
        <v>9242.01</v>
      </c>
      <c r="AV42" s="157"/>
      <c r="AW42" s="157"/>
      <c r="AX42" s="157"/>
      <c r="AY42" s="157"/>
      <c r="AZ42" s="157"/>
      <c r="BA42" s="157"/>
      <c r="BB42" s="157"/>
      <c r="BC42" s="157"/>
      <c r="BD42" s="157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88">
        <f t="shared" si="0"/>
        <v>9242.01</v>
      </c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23"/>
      <c r="CD42" s="30">
        <f>BP42</f>
        <v>9242.01</v>
      </c>
      <c r="CE42" s="23"/>
      <c r="CF42" s="23"/>
      <c r="CG42" s="23"/>
      <c r="CH42" s="23"/>
    </row>
    <row r="43" spans="1:86" s="1" customFormat="1" ht="15.75">
      <c r="A43" s="126">
        <v>8</v>
      </c>
      <c r="B43" s="126"/>
      <c r="C43" s="126"/>
      <c r="D43" s="126"/>
      <c r="E43" s="153" t="s">
        <v>186</v>
      </c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88">
        <v>137</v>
      </c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>
        <v>27.78</v>
      </c>
      <c r="AV43" s="88"/>
      <c r="AW43" s="88"/>
      <c r="AX43" s="88"/>
      <c r="AY43" s="88"/>
      <c r="AZ43" s="88"/>
      <c r="BA43" s="88"/>
      <c r="BB43" s="88"/>
      <c r="BC43" s="88"/>
      <c r="BD43" s="88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88">
        <f t="shared" si="0"/>
        <v>3805.86</v>
      </c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23"/>
      <c r="CD43" s="30">
        <f aca="true" t="shared" si="1" ref="CD43:CD48">BP43-CH43</f>
        <v>3805.86</v>
      </c>
      <c r="CE43" s="23"/>
      <c r="CF43" s="23"/>
      <c r="CG43" s="23"/>
      <c r="CH43" s="23"/>
    </row>
    <row r="44" spans="1:86" s="6" customFormat="1" ht="15.75">
      <c r="A44" s="126">
        <v>9</v>
      </c>
      <c r="B44" s="126"/>
      <c r="C44" s="126"/>
      <c r="D44" s="126"/>
      <c r="E44" s="153" t="s">
        <v>187</v>
      </c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88">
        <v>161.3</v>
      </c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>
        <v>27.78</v>
      </c>
      <c r="AV44" s="88"/>
      <c r="AW44" s="88"/>
      <c r="AX44" s="88"/>
      <c r="AY44" s="88"/>
      <c r="AZ44" s="88"/>
      <c r="BA44" s="88"/>
      <c r="BB44" s="88"/>
      <c r="BC44" s="88"/>
      <c r="BD44" s="88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88">
        <f t="shared" si="0"/>
        <v>4480.914000000001</v>
      </c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23"/>
      <c r="CD44" s="30">
        <f t="shared" si="1"/>
        <v>4480.914000000001</v>
      </c>
      <c r="CE44" s="23"/>
      <c r="CF44" s="23"/>
      <c r="CG44" s="23"/>
      <c r="CH44" s="23"/>
    </row>
    <row r="45" spans="1:86" ht="12.75">
      <c r="A45" s="126">
        <v>10</v>
      </c>
      <c r="B45" s="126"/>
      <c r="C45" s="126"/>
      <c r="D45" s="126"/>
      <c r="E45" s="153" t="s">
        <v>188</v>
      </c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88">
        <v>283</v>
      </c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>
        <v>25.31</v>
      </c>
      <c r="AV45" s="88"/>
      <c r="AW45" s="88"/>
      <c r="AX45" s="88"/>
      <c r="AY45" s="88"/>
      <c r="AZ45" s="88"/>
      <c r="BA45" s="88"/>
      <c r="BB45" s="88"/>
      <c r="BC45" s="88"/>
      <c r="BD45" s="88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88">
        <f t="shared" si="0"/>
        <v>7162.73</v>
      </c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23"/>
      <c r="CD45" s="30">
        <f t="shared" si="1"/>
        <v>7162.73</v>
      </c>
      <c r="CE45" s="23"/>
      <c r="CF45" s="23"/>
      <c r="CG45" s="23"/>
      <c r="CH45" s="23"/>
    </row>
    <row r="46" spans="1:86" ht="12.75" customHeight="1">
      <c r="A46" s="126">
        <v>11</v>
      </c>
      <c r="B46" s="126"/>
      <c r="C46" s="126"/>
      <c r="D46" s="126"/>
      <c r="E46" s="153" t="s">
        <v>189</v>
      </c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88">
        <v>221.3</v>
      </c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>
        <v>25.31</v>
      </c>
      <c r="AV46" s="88"/>
      <c r="AW46" s="88"/>
      <c r="AX46" s="88"/>
      <c r="AY46" s="88"/>
      <c r="AZ46" s="88"/>
      <c r="BA46" s="88"/>
      <c r="BB46" s="88"/>
      <c r="BC46" s="88"/>
      <c r="BD46" s="88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88">
        <f t="shared" si="0"/>
        <v>5601.103</v>
      </c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23"/>
      <c r="CD46" s="30">
        <f t="shared" si="1"/>
        <v>5601.103</v>
      </c>
      <c r="CE46" s="23"/>
      <c r="CF46" s="23"/>
      <c r="CG46" s="23"/>
      <c r="CH46" s="23"/>
    </row>
    <row r="47" spans="1:86" ht="13.5" customHeight="1">
      <c r="A47" s="126">
        <v>12</v>
      </c>
      <c r="B47" s="126"/>
      <c r="C47" s="126"/>
      <c r="D47" s="126"/>
      <c r="E47" s="153" t="s">
        <v>190</v>
      </c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88">
        <v>26780</v>
      </c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159">
        <v>8.664</v>
      </c>
      <c r="AV47" s="159"/>
      <c r="AW47" s="159"/>
      <c r="AX47" s="159"/>
      <c r="AY47" s="159"/>
      <c r="AZ47" s="159"/>
      <c r="BA47" s="159"/>
      <c r="BB47" s="159"/>
      <c r="BC47" s="159"/>
      <c r="BD47" s="159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88">
        <f t="shared" si="0"/>
        <v>232021.91999999998</v>
      </c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23"/>
      <c r="CD47" s="30">
        <f t="shared" si="1"/>
        <v>232021.91999999998</v>
      </c>
      <c r="CE47" s="23"/>
      <c r="CF47" s="23"/>
      <c r="CG47" s="23"/>
      <c r="CH47" s="23"/>
    </row>
    <row r="48" spans="1:86" ht="13.5" customHeight="1">
      <c r="A48" s="126">
        <v>13</v>
      </c>
      <c r="B48" s="126"/>
      <c r="C48" s="126"/>
      <c r="D48" s="126"/>
      <c r="E48" s="153" t="s">
        <v>215</v>
      </c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88">
        <v>26.4</v>
      </c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>
        <v>1005.2</v>
      </c>
      <c r="AV48" s="88"/>
      <c r="AW48" s="88"/>
      <c r="AX48" s="88"/>
      <c r="AY48" s="88"/>
      <c r="AZ48" s="88"/>
      <c r="BA48" s="88"/>
      <c r="BB48" s="88"/>
      <c r="BC48" s="88"/>
      <c r="BD48" s="88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88">
        <f>AJ48*AU48+0.01</f>
        <v>26537.289999999997</v>
      </c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23"/>
      <c r="CD48" s="30">
        <f t="shared" si="1"/>
        <v>26537.289999999997</v>
      </c>
      <c r="CE48" s="23"/>
      <c r="CF48" s="23"/>
      <c r="CG48" s="23"/>
      <c r="CH48" s="23"/>
    </row>
    <row r="49" spans="1:86" ht="12.75">
      <c r="A49" s="64" t="s">
        <v>97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6"/>
      <c r="AJ49" s="62" t="s">
        <v>3</v>
      </c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 t="s">
        <v>3</v>
      </c>
      <c r="AV49" s="62"/>
      <c r="AW49" s="62"/>
      <c r="AX49" s="62"/>
      <c r="AY49" s="62"/>
      <c r="AZ49" s="62"/>
      <c r="BA49" s="62"/>
      <c r="BB49" s="62"/>
      <c r="BC49" s="62"/>
      <c r="BD49" s="62"/>
      <c r="BE49" s="62" t="s">
        <v>3</v>
      </c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148">
        <f>BP36+BP37+BP38+BP39+BP40+BP41+BP42+BP43+BP44+BP45+BP46+BP47</f>
        <v>555489.83948</v>
      </c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23"/>
      <c r="CD49" s="37">
        <f>CD36+CD37+CD38+CD39+CD40+CD41+CD42+CD43+CD44+CD45+CD46+CD47</f>
        <v>555489.83948</v>
      </c>
      <c r="CE49" s="23"/>
      <c r="CF49" s="23"/>
      <c r="CG49" s="23"/>
      <c r="CH49" s="38"/>
    </row>
    <row r="50" spans="1:86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54"/>
      <c r="CE50" s="1"/>
      <c r="CF50" s="1"/>
      <c r="CG50" s="1"/>
      <c r="CH50" s="1"/>
    </row>
    <row r="51" spans="1:86" ht="15.75">
      <c r="A51" s="26" t="s">
        <v>132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6"/>
      <c r="CD51" s="6"/>
      <c r="CE51" s="6"/>
      <c r="CF51" s="6"/>
      <c r="CG51" s="6"/>
      <c r="CH51" s="6"/>
    </row>
    <row r="53" spans="1:86" ht="12.75">
      <c r="A53" s="63" t="s">
        <v>39</v>
      </c>
      <c r="B53" s="63"/>
      <c r="C53" s="63"/>
      <c r="D53" s="63"/>
      <c r="E53" s="134" t="s">
        <v>30</v>
      </c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 t="s">
        <v>5</v>
      </c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63" t="s">
        <v>98</v>
      </c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 t="s">
        <v>99</v>
      </c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2" t="s">
        <v>66</v>
      </c>
      <c r="CD53" s="62"/>
      <c r="CE53" s="62"/>
      <c r="CF53" s="62"/>
      <c r="CG53" s="62"/>
      <c r="CH53" s="62"/>
    </row>
    <row r="54" spans="1:86" s="1" customFormat="1" ht="24" customHeight="1">
      <c r="A54" s="63"/>
      <c r="B54" s="63"/>
      <c r="C54" s="63"/>
      <c r="D54" s="63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 t="s">
        <v>36</v>
      </c>
      <c r="CD54" s="63"/>
      <c r="CE54" s="63" t="s">
        <v>46</v>
      </c>
      <c r="CF54" s="63"/>
      <c r="CG54" s="63"/>
      <c r="CH54" s="63" t="s">
        <v>47</v>
      </c>
    </row>
    <row r="55" spans="1:86" ht="12.75">
      <c r="A55" s="63"/>
      <c r="B55" s="63"/>
      <c r="C55" s="63"/>
      <c r="D55" s="63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7" t="s">
        <v>44</v>
      </c>
      <c r="CD55" s="67" t="s">
        <v>45</v>
      </c>
      <c r="CE55" s="67" t="s">
        <v>85</v>
      </c>
      <c r="CF55" s="67" t="s">
        <v>44</v>
      </c>
      <c r="CG55" s="67" t="s">
        <v>45</v>
      </c>
      <c r="CH55" s="63"/>
    </row>
    <row r="56" spans="1:86" ht="12.75">
      <c r="A56" s="63"/>
      <c r="B56" s="63"/>
      <c r="C56" s="63"/>
      <c r="D56" s="63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7"/>
      <c r="CD56" s="67"/>
      <c r="CE56" s="67"/>
      <c r="CF56" s="67"/>
      <c r="CG56" s="67"/>
      <c r="CH56" s="63"/>
    </row>
    <row r="57" spans="1:86" ht="12.75">
      <c r="A57" s="134">
        <v>1</v>
      </c>
      <c r="B57" s="134"/>
      <c r="C57" s="134"/>
      <c r="D57" s="134"/>
      <c r="E57" s="134">
        <v>2</v>
      </c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>
        <v>3</v>
      </c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>
        <v>4</v>
      </c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 t="s">
        <v>58</v>
      </c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20">
        <v>6</v>
      </c>
      <c r="CD57" s="20">
        <v>7</v>
      </c>
      <c r="CE57" s="20">
        <v>8</v>
      </c>
      <c r="CF57" s="20">
        <v>9</v>
      </c>
      <c r="CG57" s="20">
        <v>10</v>
      </c>
      <c r="CH57" s="20">
        <v>11</v>
      </c>
    </row>
    <row r="58" spans="1:86" ht="12.7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23"/>
      <c r="CD58" s="23"/>
      <c r="CE58" s="23"/>
      <c r="CF58" s="23"/>
      <c r="CG58" s="23"/>
      <c r="CH58" s="23"/>
    </row>
    <row r="59" spans="1:86" ht="12.75">
      <c r="A59" s="64" t="s">
        <v>100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6"/>
      <c r="AR59" s="62" t="s">
        <v>3</v>
      </c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 t="s">
        <v>3</v>
      </c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 t="s">
        <v>3</v>
      </c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23"/>
      <c r="CD59" s="23"/>
      <c r="CE59" s="23"/>
      <c r="CF59" s="23"/>
      <c r="CG59" s="23"/>
      <c r="CH59" s="23"/>
    </row>
  </sheetData>
  <sheetProtection/>
  <mergeCells count="221">
    <mergeCell ref="A59:AQ59"/>
    <mergeCell ref="AR59:BC59"/>
    <mergeCell ref="BD59:BN59"/>
    <mergeCell ref="BO59:CB59"/>
    <mergeCell ref="A48:D48"/>
    <mergeCell ref="E48:AI48"/>
    <mergeCell ref="AJ48:AT48"/>
    <mergeCell ref="AU48:BD48"/>
    <mergeCell ref="BE48:BO48"/>
    <mergeCell ref="BP48:CB48"/>
    <mergeCell ref="A57:D57"/>
    <mergeCell ref="E57:AQ57"/>
    <mergeCell ref="AR57:BC57"/>
    <mergeCell ref="BD57:BN57"/>
    <mergeCell ref="BO57:CB57"/>
    <mergeCell ref="A58:D58"/>
    <mergeCell ref="E58:AQ58"/>
    <mergeCell ref="AR58:BC58"/>
    <mergeCell ref="BD58:BN58"/>
    <mergeCell ref="BO58:CB58"/>
    <mergeCell ref="CC53:CH53"/>
    <mergeCell ref="CC54:CD54"/>
    <mergeCell ref="CE54:CG54"/>
    <mergeCell ref="CH54:CH56"/>
    <mergeCell ref="CC55:CC56"/>
    <mergeCell ref="CD55:CD56"/>
    <mergeCell ref="CE55:CE56"/>
    <mergeCell ref="CF55:CF56"/>
    <mergeCell ref="CG55:CG56"/>
    <mergeCell ref="A49:AI49"/>
    <mergeCell ref="AJ49:AT49"/>
    <mergeCell ref="AU49:BD49"/>
    <mergeCell ref="BE49:BO49"/>
    <mergeCell ref="BP49:CB49"/>
    <mergeCell ref="A53:D56"/>
    <mergeCell ref="E53:AQ56"/>
    <mergeCell ref="AR53:BC56"/>
    <mergeCell ref="BD53:BN56"/>
    <mergeCell ref="BO53:CB56"/>
    <mergeCell ref="A47:D47"/>
    <mergeCell ref="E47:AI47"/>
    <mergeCell ref="AJ47:AT47"/>
    <mergeCell ref="AU47:BD47"/>
    <mergeCell ref="BE47:BO47"/>
    <mergeCell ref="BP47:CB47"/>
    <mergeCell ref="A46:D46"/>
    <mergeCell ref="E46:AI46"/>
    <mergeCell ref="AJ46:AT46"/>
    <mergeCell ref="AU46:BD46"/>
    <mergeCell ref="BE46:BO46"/>
    <mergeCell ref="BP46:CB46"/>
    <mergeCell ref="A45:D45"/>
    <mergeCell ref="E45:AI45"/>
    <mergeCell ref="AJ45:AT45"/>
    <mergeCell ref="AU45:BD45"/>
    <mergeCell ref="BE45:BO45"/>
    <mergeCell ref="BP45:CB45"/>
    <mergeCell ref="A44:D44"/>
    <mergeCell ref="E44:AI44"/>
    <mergeCell ref="AJ44:AT44"/>
    <mergeCell ref="AU44:BD44"/>
    <mergeCell ref="BE44:BO44"/>
    <mergeCell ref="BP44:CB44"/>
    <mergeCell ref="A43:D43"/>
    <mergeCell ref="E43:AI43"/>
    <mergeCell ref="AJ43:AT43"/>
    <mergeCell ref="AU43:BD43"/>
    <mergeCell ref="BE43:BO43"/>
    <mergeCell ref="BP43:CB43"/>
    <mergeCell ref="A42:D42"/>
    <mergeCell ref="E42:AI42"/>
    <mergeCell ref="AJ42:AT42"/>
    <mergeCell ref="AU42:BD42"/>
    <mergeCell ref="BE42:BO42"/>
    <mergeCell ref="BP42:CB42"/>
    <mergeCell ref="A41:D41"/>
    <mergeCell ref="E41:AI41"/>
    <mergeCell ref="AJ41:AT41"/>
    <mergeCell ref="AU41:BD41"/>
    <mergeCell ref="BE41:BO41"/>
    <mergeCell ref="BP41:CB41"/>
    <mergeCell ref="A40:D40"/>
    <mergeCell ref="E40:AI40"/>
    <mergeCell ref="AJ40:AT40"/>
    <mergeCell ref="AU40:BD40"/>
    <mergeCell ref="BE40:BO40"/>
    <mergeCell ref="BP40:CB40"/>
    <mergeCell ref="A39:D39"/>
    <mergeCell ref="E39:AI39"/>
    <mergeCell ref="AJ39:AT39"/>
    <mergeCell ref="AU39:BD39"/>
    <mergeCell ref="BE39:BO39"/>
    <mergeCell ref="BP39:CB39"/>
    <mergeCell ref="A38:D38"/>
    <mergeCell ref="E38:AI38"/>
    <mergeCell ref="AJ38:AT38"/>
    <mergeCell ref="AU38:BD38"/>
    <mergeCell ref="BE38:BO38"/>
    <mergeCell ref="BP38:CB38"/>
    <mergeCell ref="A37:D37"/>
    <mergeCell ref="E37:AI37"/>
    <mergeCell ref="AJ37:AT37"/>
    <mergeCell ref="AU37:BD37"/>
    <mergeCell ref="BE37:BO37"/>
    <mergeCell ref="BP37:CB37"/>
    <mergeCell ref="A36:D36"/>
    <mergeCell ref="E36:AI36"/>
    <mergeCell ref="AJ36:AT36"/>
    <mergeCell ref="AU36:BD36"/>
    <mergeCell ref="BE36:BO36"/>
    <mergeCell ref="BP36:CB36"/>
    <mergeCell ref="A35:D35"/>
    <mergeCell ref="E35:AI35"/>
    <mergeCell ref="AJ35:AT35"/>
    <mergeCell ref="AU35:BD35"/>
    <mergeCell ref="BE35:BO35"/>
    <mergeCell ref="BP35:CB35"/>
    <mergeCell ref="CC31:CH31"/>
    <mergeCell ref="CC32:CD32"/>
    <mergeCell ref="CE32:CG32"/>
    <mergeCell ref="CH32:CH34"/>
    <mergeCell ref="CC33:CC34"/>
    <mergeCell ref="CD33:CD34"/>
    <mergeCell ref="CE33:CE34"/>
    <mergeCell ref="CF33:CF34"/>
    <mergeCell ref="CG33:CG34"/>
    <mergeCell ref="A31:D34"/>
    <mergeCell ref="E31:AI34"/>
    <mergeCell ref="AJ31:AT34"/>
    <mergeCell ref="AU31:BD34"/>
    <mergeCell ref="BE31:BO34"/>
    <mergeCell ref="BP31:CB34"/>
    <mergeCell ref="A26:D26"/>
    <mergeCell ref="E26:AM26"/>
    <mergeCell ref="AN26:AV26"/>
    <mergeCell ref="AW26:BI26"/>
    <mergeCell ref="BJ26:CB26"/>
    <mergeCell ref="A27:AM27"/>
    <mergeCell ref="AN27:AV27"/>
    <mergeCell ref="AW27:BI27"/>
    <mergeCell ref="BJ27:CB27"/>
    <mergeCell ref="A24:D24"/>
    <mergeCell ref="E24:AM24"/>
    <mergeCell ref="AN24:AV24"/>
    <mergeCell ref="AW24:BI24"/>
    <mergeCell ref="BJ24:CB24"/>
    <mergeCell ref="A25:D25"/>
    <mergeCell ref="E25:AM25"/>
    <mergeCell ref="AN25:AV25"/>
    <mergeCell ref="AW25:BI25"/>
    <mergeCell ref="BJ25:CB25"/>
    <mergeCell ref="CC20:CH20"/>
    <mergeCell ref="CC21:CD21"/>
    <mergeCell ref="CE21:CG21"/>
    <mergeCell ref="CH21:CH23"/>
    <mergeCell ref="CC22:CC23"/>
    <mergeCell ref="CD22:CD23"/>
    <mergeCell ref="CE22:CE23"/>
    <mergeCell ref="CF22:CF23"/>
    <mergeCell ref="CG22:CG23"/>
    <mergeCell ref="A15:AI15"/>
    <mergeCell ref="AJ15:AT15"/>
    <mergeCell ref="AU15:BD15"/>
    <mergeCell ref="BE15:BO15"/>
    <mergeCell ref="BP15:CB15"/>
    <mergeCell ref="A20:D23"/>
    <mergeCell ref="E20:AM23"/>
    <mergeCell ref="AN20:AV23"/>
    <mergeCell ref="AW20:BI23"/>
    <mergeCell ref="BJ20:CB23"/>
    <mergeCell ref="A14:D14"/>
    <mergeCell ref="E14:AI14"/>
    <mergeCell ref="AJ14:AT14"/>
    <mergeCell ref="AU14:BD14"/>
    <mergeCell ref="BE14:BO14"/>
    <mergeCell ref="BP14:CB14"/>
    <mergeCell ref="A13:D13"/>
    <mergeCell ref="E13:AI13"/>
    <mergeCell ref="AJ13:AT13"/>
    <mergeCell ref="AU13:BD13"/>
    <mergeCell ref="BE13:BO13"/>
    <mergeCell ref="BP13:CB13"/>
    <mergeCell ref="A12:D12"/>
    <mergeCell ref="E12:AI12"/>
    <mergeCell ref="AJ12:AT12"/>
    <mergeCell ref="AU12:BD12"/>
    <mergeCell ref="BE12:BO12"/>
    <mergeCell ref="BP12:CB12"/>
    <mergeCell ref="A11:D11"/>
    <mergeCell ref="E11:AI11"/>
    <mergeCell ref="AJ11:AT11"/>
    <mergeCell ref="AU11:BD11"/>
    <mergeCell ref="BE11:BO11"/>
    <mergeCell ref="BP11:CB11"/>
    <mergeCell ref="A10:D10"/>
    <mergeCell ref="E10:AI10"/>
    <mergeCell ref="AJ10:AT10"/>
    <mergeCell ref="AU10:BD10"/>
    <mergeCell ref="BE10:BO10"/>
    <mergeCell ref="BP10:CB10"/>
    <mergeCell ref="A9:D9"/>
    <mergeCell ref="E9:AI9"/>
    <mergeCell ref="AJ9:AT9"/>
    <mergeCell ref="AU9:BD9"/>
    <mergeCell ref="BE9:BO9"/>
    <mergeCell ref="BP9:CB9"/>
    <mergeCell ref="CC5:CH5"/>
    <mergeCell ref="CC6:CD6"/>
    <mergeCell ref="CE6:CG6"/>
    <mergeCell ref="CH6:CH8"/>
    <mergeCell ref="CC7:CC8"/>
    <mergeCell ref="CD7:CD8"/>
    <mergeCell ref="CE7:CE8"/>
    <mergeCell ref="CF7:CF8"/>
    <mergeCell ref="CG7:CG8"/>
    <mergeCell ref="A5:D8"/>
    <mergeCell ref="E5:AI8"/>
    <mergeCell ref="AJ5:AT8"/>
    <mergeCell ref="AU5:BD8"/>
    <mergeCell ref="BE5:BO8"/>
    <mergeCell ref="BP5:CB8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3819EF"/>
  </sheetPr>
  <dimension ref="A1:CH93"/>
  <sheetViews>
    <sheetView zoomScalePageLayoutView="0" workbookViewId="0" topLeftCell="A52">
      <selection activeCell="CF59" sqref="CF59"/>
    </sheetView>
  </sheetViews>
  <sheetFormatPr defaultColWidth="1.12109375" defaultRowHeight="12.75"/>
  <cols>
    <col min="1" max="80" width="1.12109375" style="10" customWidth="1"/>
    <col min="81" max="81" width="10.25390625" style="10" customWidth="1"/>
    <col min="82" max="82" width="14.25390625" style="10" customWidth="1"/>
    <col min="83" max="83" width="9.375" style="10" customWidth="1"/>
    <col min="84" max="84" width="9.125" style="10" customWidth="1"/>
    <col min="85" max="85" width="11.25390625" style="10" customWidth="1"/>
    <col min="86" max="86" width="15.125" style="10" customWidth="1"/>
    <col min="87" max="16384" width="1.12109375" style="10" customWidth="1"/>
  </cols>
  <sheetData>
    <row r="1" spans="1:86" ht="15.75">
      <c r="A1" s="26" t="s">
        <v>133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</row>
    <row r="2" spans="1:86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9"/>
      <c r="CD2" s="9"/>
      <c r="CE2" s="9"/>
      <c r="CF2" s="9"/>
      <c r="CG2" s="9"/>
      <c r="CH2" s="9"/>
    </row>
    <row r="3" spans="1:86" ht="12.75">
      <c r="A3" s="117" t="s">
        <v>39</v>
      </c>
      <c r="B3" s="118"/>
      <c r="C3" s="118"/>
      <c r="D3" s="119"/>
      <c r="E3" s="83" t="s">
        <v>4</v>
      </c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8"/>
      <c r="AN3" s="117" t="s">
        <v>63</v>
      </c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9"/>
      <c r="BD3" s="117" t="s">
        <v>62</v>
      </c>
      <c r="BE3" s="118"/>
      <c r="BF3" s="118"/>
      <c r="BG3" s="118"/>
      <c r="BH3" s="118"/>
      <c r="BI3" s="118"/>
      <c r="BJ3" s="118"/>
      <c r="BK3" s="118"/>
      <c r="BL3" s="118"/>
      <c r="BM3" s="119"/>
      <c r="BN3" s="117" t="s">
        <v>64</v>
      </c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9"/>
      <c r="CC3" s="62" t="s">
        <v>66</v>
      </c>
      <c r="CD3" s="62"/>
      <c r="CE3" s="62"/>
      <c r="CF3" s="62"/>
      <c r="CG3" s="62"/>
      <c r="CH3" s="62"/>
    </row>
    <row r="4" spans="1:86" s="6" customFormat="1" ht="26.25" customHeight="1">
      <c r="A4" s="120"/>
      <c r="B4" s="121"/>
      <c r="C4" s="121"/>
      <c r="D4" s="122"/>
      <c r="E4" s="129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1"/>
      <c r="AN4" s="120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2"/>
      <c r="BD4" s="120"/>
      <c r="BE4" s="121"/>
      <c r="BF4" s="121"/>
      <c r="BG4" s="121"/>
      <c r="BH4" s="121"/>
      <c r="BI4" s="121"/>
      <c r="BJ4" s="121"/>
      <c r="BK4" s="121"/>
      <c r="BL4" s="121"/>
      <c r="BM4" s="122"/>
      <c r="BN4" s="120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2"/>
      <c r="CC4" s="63" t="s">
        <v>36</v>
      </c>
      <c r="CD4" s="63"/>
      <c r="CE4" s="75" t="s">
        <v>46</v>
      </c>
      <c r="CF4" s="76"/>
      <c r="CG4" s="77"/>
      <c r="CH4" s="139" t="s">
        <v>47</v>
      </c>
    </row>
    <row r="5" spans="1:86" s="9" customFormat="1" ht="10.5" customHeight="1">
      <c r="A5" s="120"/>
      <c r="B5" s="121"/>
      <c r="C5" s="121"/>
      <c r="D5" s="122"/>
      <c r="E5" s="129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1"/>
      <c r="AN5" s="120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2"/>
      <c r="BD5" s="120"/>
      <c r="BE5" s="121"/>
      <c r="BF5" s="121"/>
      <c r="BG5" s="121"/>
      <c r="BH5" s="121"/>
      <c r="BI5" s="121"/>
      <c r="BJ5" s="121"/>
      <c r="BK5" s="121"/>
      <c r="BL5" s="121"/>
      <c r="BM5" s="122"/>
      <c r="BN5" s="120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2"/>
      <c r="CC5" s="67" t="s">
        <v>44</v>
      </c>
      <c r="CD5" s="67" t="s">
        <v>45</v>
      </c>
      <c r="CE5" s="142" t="s">
        <v>85</v>
      </c>
      <c r="CF5" s="67" t="s">
        <v>44</v>
      </c>
      <c r="CG5" s="67" t="s">
        <v>45</v>
      </c>
      <c r="CH5" s="140"/>
    </row>
    <row r="6" spans="1:86" ht="15" customHeight="1">
      <c r="A6" s="123"/>
      <c r="B6" s="124"/>
      <c r="C6" s="124"/>
      <c r="D6" s="125"/>
      <c r="E6" s="84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3"/>
      <c r="AN6" s="123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5"/>
      <c r="BD6" s="123"/>
      <c r="BE6" s="124"/>
      <c r="BF6" s="124"/>
      <c r="BG6" s="124"/>
      <c r="BH6" s="124"/>
      <c r="BI6" s="124"/>
      <c r="BJ6" s="124"/>
      <c r="BK6" s="124"/>
      <c r="BL6" s="124"/>
      <c r="BM6" s="125"/>
      <c r="BN6" s="123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5"/>
      <c r="CC6" s="67"/>
      <c r="CD6" s="67"/>
      <c r="CE6" s="143"/>
      <c r="CF6" s="67"/>
      <c r="CG6" s="67"/>
      <c r="CH6" s="141"/>
    </row>
    <row r="7" spans="1:86" ht="78.75" customHeight="1">
      <c r="A7" s="134">
        <v>1</v>
      </c>
      <c r="B7" s="134"/>
      <c r="C7" s="134"/>
      <c r="D7" s="134"/>
      <c r="E7" s="134">
        <v>2</v>
      </c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>
        <v>3</v>
      </c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>
        <v>4</v>
      </c>
      <c r="BE7" s="134"/>
      <c r="BF7" s="134"/>
      <c r="BG7" s="134"/>
      <c r="BH7" s="134"/>
      <c r="BI7" s="134"/>
      <c r="BJ7" s="134"/>
      <c r="BK7" s="134"/>
      <c r="BL7" s="134"/>
      <c r="BM7" s="134"/>
      <c r="BN7" s="134" t="s">
        <v>58</v>
      </c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20">
        <v>6</v>
      </c>
      <c r="CD7" s="20">
        <v>7</v>
      </c>
      <c r="CE7" s="20">
        <v>8</v>
      </c>
      <c r="CF7" s="20">
        <v>9</v>
      </c>
      <c r="CG7" s="20">
        <v>10</v>
      </c>
      <c r="CH7" s="20">
        <v>11</v>
      </c>
    </row>
    <row r="8" spans="1:86" ht="12.75" customHeight="1">
      <c r="A8" s="126">
        <v>1</v>
      </c>
      <c r="B8" s="126"/>
      <c r="C8" s="126"/>
      <c r="D8" s="126"/>
      <c r="E8" s="153" t="s">
        <v>191</v>
      </c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88">
        <v>4628.96</v>
      </c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71">
        <v>1</v>
      </c>
      <c r="BE8" s="71"/>
      <c r="BF8" s="71"/>
      <c r="BG8" s="71"/>
      <c r="BH8" s="71"/>
      <c r="BI8" s="71"/>
      <c r="BJ8" s="71"/>
      <c r="BK8" s="71"/>
      <c r="BL8" s="71"/>
      <c r="BM8" s="71"/>
      <c r="BN8" s="88">
        <f aca="true" t="shared" si="0" ref="BN8:BN15">AN8*BD8</f>
        <v>4628.96</v>
      </c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23"/>
      <c r="CD8" s="31">
        <f>BN8-CH8</f>
        <v>4628.96</v>
      </c>
      <c r="CE8" s="23"/>
      <c r="CF8" s="23"/>
      <c r="CG8" s="23"/>
      <c r="CH8" s="23"/>
    </row>
    <row r="9" spans="1:86" ht="12.75">
      <c r="A9" s="126">
        <v>2</v>
      </c>
      <c r="B9" s="126"/>
      <c r="C9" s="126"/>
      <c r="D9" s="126"/>
      <c r="E9" s="153" t="s">
        <v>192</v>
      </c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71">
        <v>3927</v>
      </c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>
        <v>12</v>
      </c>
      <c r="BE9" s="71"/>
      <c r="BF9" s="71"/>
      <c r="BG9" s="71"/>
      <c r="BH9" s="71"/>
      <c r="BI9" s="71"/>
      <c r="BJ9" s="71"/>
      <c r="BK9" s="71"/>
      <c r="BL9" s="71"/>
      <c r="BM9" s="71"/>
      <c r="BN9" s="71">
        <f>AN9*BD9</f>
        <v>47124</v>
      </c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23"/>
      <c r="CD9" s="23">
        <f>BN9-CH9</f>
        <v>47124</v>
      </c>
      <c r="CE9" s="23"/>
      <c r="CF9" s="23"/>
      <c r="CG9" s="23"/>
      <c r="CH9" s="23"/>
    </row>
    <row r="10" spans="1:86" ht="25.5" customHeight="1">
      <c r="A10" s="126">
        <v>3</v>
      </c>
      <c r="B10" s="126"/>
      <c r="C10" s="126"/>
      <c r="D10" s="126"/>
      <c r="E10" s="153" t="s">
        <v>193</v>
      </c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88">
        <v>602.93</v>
      </c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71">
        <v>12</v>
      </c>
      <c r="BE10" s="71"/>
      <c r="BF10" s="71"/>
      <c r="BG10" s="71"/>
      <c r="BH10" s="71"/>
      <c r="BI10" s="71"/>
      <c r="BJ10" s="71"/>
      <c r="BK10" s="71"/>
      <c r="BL10" s="71"/>
      <c r="BM10" s="71"/>
      <c r="BN10" s="88">
        <f t="shared" si="0"/>
        <v>7235.16</v>
      </c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23"/>
      <c r="CD10" s="31">
        <f>BN10</f>
        <v>7235.16</v>
      </c>
      <c r="CE10" s="23"/>
      <c r="CF10" s="23"/>
      <c r="CG10" s="23"/>
      <c r="CH10" s="23"/>
    </row>
    <row r="11" spans="1:86" ht="26.25" customHeight="1">
      <c r="A11" s="126">
        <v>4</v>
      </c>
      <c r="B11" s="126"/>
      <c r="C11" s="126"/>
      <c r="D11" s="126"/>
      <c r="E11" s="153" t="s">
        <v>194</v>
      </c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88">
        <v>2920</v>
      </c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71">
        <v>1</v>
      </c>
      <c r="BE11" s="71"/>
      <c r="BF11" s="71"/>
      <c r="BG11" s="71"/>
      <c r="BH11" s="71"/>
      <c r="BI11" s="71"/>
      <c r="BJ11" s="71"/>
      <c r="BK11" s="71"/>
      <c r="BL11" s="71"/>
      <c r="BM11" s="71"/>
      <c r="BN11" s="88">
        <f t="shared" si="0"/>
        <v>2920</v>
      </c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23"/>
      <c r="CD11" s="31">
        <f>BN11</f>
        <v>2920</v>
      </c>
      <c r="CE11" s="23"/>
      <c r="CF11" s="23"/>
      <c r="CG11" s="23"/>
      <c r="CH11" s="23"/>
    </row>
    <row r="12" spans="1:86" ht="41.25" customHeight="1">
      <c r="A12" s="126">
        <v>5</v>
      </c>
      <c r="B12" s="126"/>
      <c r="C12" s="126"/>
      <c r="D12" s="126"/>
      <c r="E12" s="153" t="s">
        <v>195</v>
      </c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88">
        <v>2963</v>
      </c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71">
        <v>12</v>
      </c>
      <c r="BE12" s="71"/>
      <c r="BF12" s="71"/>
      <c r="BG12" s="71"/>
      <c r="BH12" s="71"/>
      <c r="BI12" s="71"/>
      <c r="BJ12" s="71"/>
      <c r="BK12" s="71"/>
      <c r="BL12" s="71"/>
      <c r="BM12" s="71"/>
      <c r="BN12" s="88">
        <f>AN12*BD12</f>
        <v>35556</v>
      </c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23"/>
      <c r="CD12" s="31">
        <f>BN12</f>
        <v>35556</v>
      </c>
      <c r="CE12" s="23"/>
      <c r="CF12" s="23"/>
      <c r="CG12" s="23"/>
      <c r="CH12" s="23"/>
    </row>
    <row r="13" spans="1:86" ht="25.5" customHeight="1">
      <c r="A13" s="126">
        <v>6</v>
      </c>
      <c r="B13" s="126"/>
      <c r="C13" s="126"/>
      <c r="D13" s="126"/>
      <c r="E13" s="153" t="s">
        <v>150</v>
      </c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88">
        <v>3640</v>
      </c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71">
        <v>12</v>
      </c>
      <c r="BE13" s="71"/>
      <c r="BF13" s="71"/>
      <c r="BG13" s="71"/>
      <c r="BH13" s="71"/>
      <c r="BI13" s="71"/>
      <c r="BJ13" s="71"/>
      <c r="BK13" s="71"/>
      <c r="BL13" s="71"/>
      <c r="BM13" s="71"/>
      <c r="BN13" s="88">
        <f t="shared" si="0"/>
        <v>43680</v>
      </c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23"/>
      <c r="CD13" s="31">
        <f>BN13</f>
        <v>43680</v>
      </c>
      <c r="CE13" s="23"/>
      <c r="CF13" s="23"/>
      <c r="CG13" s="23"/>
      <c r="CH13" s="23"/>
    </row>
    <row r="14" spans="1:86" ht="27" customHeight="1">
      <c r="A14" s="126">
        <v>7</v>
      </c>
      <c r="B14" s="126"/>
      <c r="C14" s="126"/>
      <c r="D14" s="126"/>
      <c r="E14" s="153" t="s">
        <v>196</v>
      </c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88">
        <v>11440</v>
      </c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71">
        <v>1</v>
      </c>
      <c r="BE14" s="71"/>
      <c r="BF14" s="71"/>
      <c r="BG14" s="71"/>
      <c r="BH14" s="71"/>
      <c r="BI14" s="71"/>
      <c r="BJ14" s="71"/>
      <c r="BK14" s="71"/>
      <c r="BL14" s="71"/>
      <c r="BM14" s="71"/>
      <c r="BN14" s="88">
        <f t="shared" si="0"/>
        <v>11440</v>
      </c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23"/>
      <c r="CD14" s="31">
        <f>BN14</f>
        <v>11440</v>
      </c>
      <c r="CE14" s="23"/>
      <c r="CF14" s="23"/>
      <c r="CG14" s="23"/>
      <c r="CH14" s="23"/>
    </row>
    <row r="15" spans="1:86" ht="26.25" customHeight="1">
      <c r="A15" s="126">
        <v>8</v>
      </c>
      <c r="B15" s="126"/>
      <c r="C15" s="126"/>
      <c r="D15" s="126"/>
      <c r="E15" s="153" t="s">
        <v>197</v>
      </c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88">
        <v>40619.82</v>
      </c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71">
        <v>1</v>
      </c>
      <c r="BE15" s="71"/>
      <c r="BF15" s="71"/>
      <c r="BG15" s="71"/>
      <c r="BH15" s="71"/>
      <c r="BI15" s="71"/>
      <c r="BJ15" s="71"/>
      <c r="BK15" s="71"/>
      <c r="BL15" s="71"/>
      <c r="BM15" s="71"/>
      <c r="BN15" s="88">
        <f t="shared" si="0"/>
        <v>40619.82</v>
      </c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23"/>
      <c r="CD15" s="31">
        <f>BN15-CH15</f>
        <v>40619.82</v>
      </c>
      <c r="CE15" s="23"/>
      <c r="CF15" s="23"/>
      <c r="CG15" s="23"/>
      <c r="CH15" s="23"/>
    </row>
    <row r="16" spans="1:86" ht="15.75" customHeight="1">
      <c r="A16" s="126">
        <v>9</v>
      </c>
      <c r="B16" s="126"/>
      <c r="C16" s="126"/>
      <c r="D16" s="126"/>
      <c r="E16" s="153" t="s">
        <v>212</v>
      </c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88">
        <v>9600</v>
      </c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71">
        <v>1</v>
      </c>
      <c r="BE16" s="71"/>
      <c r="BF16" s="71"/>
      <c r="BG16" s="71"/>
      <c r="BH16" s="71"/>
      <c r="BI16" s="71"/>
      <c r="BJ16" s="71"/>
      <c r="BK16" s="71"/>
      <c r="BL16" s="71"/>
      <c r="BM16" s="71"/>
      <c r="BN16" s="88">
        <f>AN16*BD16</f>
        <v>9600</v>
      </c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23"/>
      <c r="CD16" s="31">
        <f>BN16-CH16</f>
        <v>9600</v>
      </c>
      <c r="CE16" s="23"/>
      <c r="CF16" s="23"/>
      <c r="CG16" s="23"/>
      <c r="CH16" s="23"/>
    </row>
    <row r="17" spans="1:86" ht="15.75" customHeight="1">
      <c r="A17" s="126">
        <v>10</v>
      </c>
      <c r="B17" s="126"/>
      <c r="C17" s="126"/>
      <c r="D17" s="126"/>
      <c r="E17" s="153" t="s">
        <v>219</v>
      </c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88">
        <v>700</v>
      </c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71">
        <v>9</v>
      </c>
      <c r="BE17" s="71"/>
      <c r="BF17" s="71"/>
      <c r="BG17" s="71"/>
      <c r="BH17" s="71"/>
      <c r="BI17" s="71"/>
      <c r="BJ17" s="71"/>
      <c r="BK17" s="71"/>
      <c r="BL17" s="71"/>
      <c r="BM17" s="71"/>
      <c r="BN17" s="88">
        <f>AN17*BD17</f>
        <v>6300</v>
      </c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23"/>
      <c r="CD17" s="31">
        <f>BN17-CH17</f>
        <v>6300</v>
      </c>
      <c r="CE17" s="23"/>
      <c r="CF17" s="23"/>
      <c r="CG17" s="23"/>
      <c r="CH17" s="23"/>
    </row>
    <row r="18" spans="1:86" ht="15.75" customHeight="1">
      <c r="A18" s="126">
        <v>11</v>
      </c>
      <c r="B18" s="126"/>
      <c r="C18" s="126"/>
      <c r="D18" s="126"/>
      <c r="E18" s="153" t="s">
        <v>218</v>
      </c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88">
        <v>343998</v>
      </c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71">
        <v>1</v>
      </c>
      <c r="BE18" s="71"/>
      <c r="BF18" s="71"/>
      <c r="BG18" s="71"/>
      <c r="BH18" s="71"/>
      <c r="BI18" s="71"/>
      <c r="BJ18" s="71"/>
      <c r="BK18" s="71"/>
      <c r="BL18" s="71"/>
      <c r="BM18" s="71"/>
      <c r="BN18" s="88">
        <f>AN18*BD18</f>
        <v>343998</v>
      </c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23"/>
      <c r="CD18" s="31"/>
      <c r="CE18" s="23"/>
      <c r="CF18" s="23"/>
      <c r="CG18" s="31">
        <f>BN18</f>
        <v>343998</v>
      </c>
      <c r="CH18" s="23"/>
    </row>
    <row r="19" spans="1:86" ht="18" customHeight="1">
      <c r="A19" s="64" t="s">
        <v>69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6"/>
      <c r="AN19" s="62" t="s">
        <v>3</v>
      </c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 t="s">
        <v>3</v>
      </c>
      <c r="BE19" s="62"/>
      <c r="BF19" s="62"/>
      <c r="BG19" s="62"/>
      <c r="BH19" s="62"/>
      <c r="BI19" s="62"/>
      <c r="BJ19" s="62"/>
      <c r="BK19" s="62"/>
      <c r="BL19" s="62"/>
      <c r="BM19" s="62"/>
      <c r="BN19" s="148">
        <f>SUM(BN8:CB18)</f>
        <v>553101.94</v>
      </c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23"/>
      <c r="CD19" s="36">
        <f>SUM(CD8:CD18)</f>
        <v>209103.94</v>
      </c>
      <c r="CE19" s="23"/>
      <c r="CF19" s="23"/>
      <c r="CG19" s="36">
        <f>SUM(CG8:CG18)</f>
        <v>343998</v>
      </c>
      <c r="CH19" s="23"/>
    </row>
    <row r="20" spans="1:86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</row>
    <row r="21" spans="1:86" ht="24" customHeight="1">
      <c r="A21" s="26" t="s">
        <v>134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</row>
    <row r="22" spans="1:86" ht="12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9"/>
      <c r="CD22" s="9"/>
      <c r="CE22" s="9"/>
      <c r="CF22" s="9"/>
      <c r="CG22" s="9"/>
      <c r="CH22" s="9"/>
    </row>
    <row r="23" spans="1:86" ht="58.5" customHeight="1">
      <c r="A23" s="63" t="s">
        <v>39</v>
      </c>
      <c r="B23" s="63"/>
      <c r="C23" s="63"/>
      <c r="D23" s="63"/>
      <c r="E23" s="134" t="s">
        <v>4</v>
      </c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17" t="s">
        <v>63</v>
      </c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9"/>
      <c r="BD23" s="117" t="s">
        <v>62</v>
      </c>
      <c r="BE23" s="118"/>
      <c r="BF23" s="118"/>
      <c r="BG23" s="118"/>
      <c r="BH23" s="118"/>
      <c r="BI23" s="118"/>
      <c r="BJ23" s="118"/>
      <c r="BK23" s="118"/>
      <c r="BL23" s="118"/>
      <c r="BM23" s="119"/>
      <c r="BN23" s="117" t="s">
        <v>64</v>
      </c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9"/>
      <c r="CC23" s="62" t="s">
        <v>66</v>
      </c>
      <c r="CD23" s="62"/>
      <c r="CE23" s="62"/>
      <c r="CF23" s="62"/>
      <c r="CG23" s="62"/>
      <c r="CH23" s="62"/>
    </row>
    <row r="24" spans="1:86" ht="12.75">
      <c r="A24" s="63"/>
      <c r="B24" s="63"/>
      <c r="C24" s="63"/>
      <c r="D24" s="63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20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0"/>
      <c r="BE24" s="121"/>
      <c r="BF24" s="121"/>
      <c r="BG24" s="121"/>
      <c r="BH24" s="121"/>
      <c r="BI24" s="121"/>
      <c r="BJ24" s="121"/>
      <c r="BK24" s="121"/>
      <c r="BL24" s="121"/>
      <c r="BM24" s="122"/>
      <c r="BN24" s="120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2"/>
      <c r="CC24" s="63" t="s">
        <v>36</v>
      </c>
      <c r="CD24" s="63"/>
      <c r="CE24" s="75" t="s">
        <v>46</v>
      </c>
      <c r="CF24" s="76"/>
      <c r="CG24" s="77"/>
      <c r="CH24" s="139" t="s">
        <v>47</v>
      </c>
    </row>
    <row r="25" spans="1:86" s="1" customFormat="1" ht="15.75">
      <c r="A25" s="63"/>
      <c r="B25" s="63"/>
      <c r="C25" s="63"/>
      <c r="D25" s="63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20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0"/>
      <c r="BE25" s="121"/>
      <c r="BF25" s="121"/>
      <c r="BG25" s="121"/>
      <c r="BH25" s="121"/>
      <c r="BI25" s="121"/>
      <c r="BJ25" s="121"/>
      <c r="BK25" s="121"/>
      <c r="BL25" s="121"/>
      <c r="BM25" s="122"/>
      <c r="BN25" s="120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2"/>
      <c r="CC25" s="67" t="s">
        <v>44</v>
      </c>
      <c r="CD25" s="67" t="s">
        <v>45</v>
      </c>
      <c r="CE25" s="142" t="s">
        <v>85</v>
      </c>
      <c r="CF25" s="67" t="s">
        <v>44</v>
      </c>
      <c r="CG25" s="67" t="s">
        <v>45</v>
      </c>
      <c r="CH25" s="140"/>
    </row>
    <row r="26" spans="1:86" s="6" customFormat="1" ht="15.75">
      <c r="A26" s="63"/>
      <c r="B26" s="63"/>
      <c r="C26" s="63"/>
      <c r="D26" s="63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23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5"/>
      <c r="BD26" s="123"/>
      <c r="BE26" s="124"/>
      <c r="BF26" s="124"/>
      <c r="BG26" s="124"/>
      <c r="BH26" s="124"/>
      <c r="BI26" s="124"/>
      <c r="BJ26" s="124"/>
      <c r="BK26" s="124"/>
      <c r="BL26" s="124"/>
      <c r="BM26" s="125"/>
      <c r="BN26" s="123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5"/>
      <c r="CC26" s="67"/>
      <c r="CD26" s="67"/>
      <c r="CE26" s="143"/>
      <c r="CF26" s="67"/>
      <c r="CG26" s="67"/>
      <c r="CH26" s="141"/>
    </row>
    <row r="27" spans="1:86" s="9" customFormat="1" ht="12.75">
      <c r="A27" s="134">
        <v>1</v>
      </c>
      <c r="B27" s="134"/>
      <c r="C27" s="134"/>
      <c r="D27" s="134"/>
      <c r="E27" s="134">
        <v>2</v>
      </c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>
        <v>3</v>
      </c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>
        <v>4</v>
      </c>
      <c r="BE27" s="134"/>
      <c r="BF27" s="134"/>
      <c r="BG27" s="134"/>
      <c r="BH27" s="134"/>
      <c r="BI27" s="134"/>
      <c r="BJ27" s="134"/>
      <c r="BK27" s="134"/>
      <c r="BL27" s="134"/>
      <c r="BM27" s="134"/>
      <c r="BN27" s="134" t="s">
        <v>58</v>
      </c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20">
        <v>6</v>
      </c>
      <c r="CD27" s="20">
        <v>7</v>
      </c>
      <c r="CE27" s="20">
        <v>8</v>
      </c>
      <c r="CF27" s="20">
        <v>9</v>
      </c>
      <c r="CG27" s="20">
        <v>10</v>
      </c>
      <c r="CH27" s="20">
        <v>11</v>
      </c>
    </row>
    <row r="28" spans="1:86" ht="12.75">
      <c r="A28" s="126">
        <v>1</v>
      </c>
      <c r="B28" s="126"/>
      <c r="C28" s="126"/>
      <c r="D28" s="126"/>
      <c r="E28" s="153" t="s">
        <v>213</v>
      </c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89">
        <v>9500</v>
      </c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71">
        <v>1</v>
      </c>
      <c r="BE28" s="71"/>
      <c r="BF28" s="71"/>
      <c r="BG28" s="71"/>
      <c r="BH28" s="71"/>
      <c r="BI28" s="71"/>
      <c r="BJ28" s="71"/>
      <c r="BK28" s="71"/>
      <c r="BL28" s="71"/>
      <c r="BM28" s="71"/>
      <c r="BN28" s="88">
        <f>AO28*BD28</f>
        <v>9500</v>
      </c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23"/>
      <c r="CD28" s="30">
        <f>BN28-CH28</f>
        <v>9500</v>
      </c>
      <c r="CE28" s="23"/>
      <c r="CF28" s="23"/>
      <c r="CG28" s="23"/>
      <c r="CH28" s="30"/>
    </row>
    <row r="29" spans="1:86" ht="14.25" customHeight="1">
      <c r="A29" s="126">
        <v>2</v>
      </c>
      <c r="B29" s="126"/>
      <c r="C29" s="126"/>
      <c r="D29" s="126"/>
      <c r="E29" s="153" t="s">
        <v>214</v>
      </c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89">
        <v>2450</v>
      </c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71">
        <v>1</v>
      </c>
      <c r="BE29" s="71"/>
      <c r="BF29" s="71"/>
      <c r="BG29" s="71"/>
      <c r="BH29" s="71"/>
      <c r="BI29" s="71"/>
      <c r="BJ29" s="71"/>
      <c r="BK29" s="71"/>
      <c r="BL29" s="71"/>
      <c r="BM29" s="71"/>
      <c r="BN29" s="88">
        <f>AO29*BD29</f>
        <v>2450</v>
      </c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23"/>
      <c r="CD29" s="30">
        <f>BN29</f>
        <v>2450</v>
      </c>
      <c r="CE29" s="23"/>
      <c r="CF29" s="23"/>
      <c r="CG29" s="23"/>
      <c r="CH29" s="30">
        <v>0</v>
      </c>
    </row>
    <row r="30" spans="1:86" ht="12.75" customHeight="1">
      <c r="A30" s="126">
        <v>3</v>
      </c>
      <c r="B30" s="126"/>
      <c r="C30" s="126"/>
      <c r="D30" s="126"/>
      <c r="E30" s="153" t="s">
        <v>198</v>
      </c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89">
        <v>33696</v>
      </c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71">
        <v>1</v>
      </c>
      <c r="BE30" s="71"/>
      <c r="BF30" s="71"/>
      <c r="BG30" s="71"/>
      <c r="BH30" s="71"/>
      <c r="BI30" s="71"/>
      <c r="BJ30" s="71"/>
      <c r="BK30" s="71"/>
      <c r="BL30" s="71"/>
      <c r="BM30" s="71"/>
      <c r="BN30" s="88">
        <f>AO30*BD30</f>
        <v>33696</v>
      </c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23"/>
      <c r="CD30" s="30">
        <f>BN30</f>
        <v>33696</v>
      </c>
      <c r="CE30" s="23"/>
      <c r="CF30" s="23"/>
      <c r="CG30" s="23"/>
      <c r="CH30" s="30">
        <v>0</v>
      </c>
    </row>
    <row r="31" spans="1:86" ht="12.75">
      <c r="A31" s="126">
        <v>4</v>
      </c>
      <c r="B31" s="126"/>
      <c r="C31" s="126"/>
      <c r="D31" s="126"/>
      <c r="E31" s="153" t="s">
        <v>199</v>
      </c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89">
        <v>4832.31</v>
      </c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71">
        <v>12</v>
      </c>
      <c r="BE31" s="71"/>
      <c r="BF31" s="71"/>
      <c r="BG31" s="71"/>
      <c r="BH31" s="71"/>
      <c r="BI31" s="71"/>
      <c r="BJ31" s="71"/>
      <c r="BK31" s="71"/>
      <c r="BL31" s="71"/>
      <c r="BM31" s="71"/>
      <c r="BN31" s="88">
        <f>AO31*BD31</f>
        <v>57987.72</v>
      </c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23"/>
      <c r="CD31" s="30">
        <f>BN31</f>
        <v>57987.72</v>
      </c>
      <c r="CE31" s="23"/>
      <c r="CF31" s="23"/>
      <c r="CG31" s="23"/>
      <c r="CH31" s="30">
        <v>0</v>
      </c>
    </row>
    <row r="32" spans="1:86" ht="12.75">
      <c r="A32" s="64" t="s">
        <v>70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6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62" t="s">
        <v>3</v>
      </c>
      <c r="BE32" s="62"/>
      <c r="BF32" s="62"/>
      <c r="BG32" s="62"/>
      <c r="BH32" s="62"/>
      <c r="BI32" s="62"/>
      <c r="BJ32" s="62"/>
      <c r="BK32" s="62"/>
      <c r="BL32" s="62"/>
      <c r="BM32" s="62"/>
      <c r="BN32" s="148">
        <f>SUM(BN28:BN31)</f>
        <v>103633.72</v>
      </c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23"/>
      <c r="CD32" s="37">
        <f>SUM(CD28:CD31)</f>
        <v>103633.72</v>
      </c>
      <c r="CE32" s="23"/>
      <c r="CF32" s="23"/>
      <c r="CG32" s="23"/>
      <c r="CH32" s="30">
        <f>SUM(CH28:CH31)</f>
        <v>0</v>
      </c>
    </row>
    <row r="33" spans="1:8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</row>
    <row r="34" spans="1:86" ht="21.75" customHeight="1">
      <c r="A34" s="26" t="s">
        <v>135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</row>
    <row r="35" spans="1:86" ht="34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9"/>
      <c r="CD35" s="9"/>
      <c r="CE35" s="9"/>
      <c r="CF35" s="9"/>
      <c r="CG35" s="9"/>
      <c r="CH35" s="9"/>
    </row>
    <row r="36" spans="1:86" ht="30" customHeight="1">
      <c r="A36" s="63" t="s">
        <v>39</v>
      </c>
      <c r="B36" s="63"/>
      <c r="C36" s="63"/>
      <c r="D36" s="63"/>
      <c r="E36" s="134" t="s">
        <v>4</v>
      </c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17" t="s">
        <v>63</v>
      </c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9"/>
      <c r="BD36" s="117" t="s">
        <v>62</v>
      </c>
      <c r="BE36" s="118"/>
      <c r="BF36" s="118"/>
      <c r="BG36" s="118"/>
      <c r="BH36" s="118"/>
      <c r="BI36" s="118"/>
      <c r="BJ36" s="118"/>
      <c r="BK36" s="118"/>
      <c r="BL36" s="118"/>
      <c r="BM36" s="119"/>
      <c r="BN36" s="117" t="s">
        <v>64</v>
      </c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9"/>
      <c r="CC36" s="62" t="s">
        <v>66</v>
      </c>
      <c r="CD36" s="62"/>
      <c r="CE36" s="62"/>
      <c r="CF36" s="62"/>
      <c r="CG36" s="62"/>
      <c r="CH36" s="62"/>
    </row>
    <row r="37" spans="1:86" ht="19.5" customHeight="1">
      <c r="A37" s="63"/>
      <c r="B37" s="63"/>
      <c r="C37" s="63"/>
      <c r="D37" s="63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20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0"/>
      <c r="BE37" s="121"/>
      <c r="BF37" s="121"/>
      <c r="BG37" s="121"/>
      <c r="BH37" s="121"/>
      <c r="BI37" s="121"/>
      <c r="BJ37" s="121"/>
      <c r="BK37" s="121"/>
      <c r="BL37" s="121"/>
      <c r="BM37" s="122"/>
      <c r="BN37" s="120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2"/>
      <c r="CC37" s="63" t="s">
        <v>36</v>
      </c>
      <c r="CD37" s="63"/>
      <c r="CE37" s="75" t="s">
        <v>46</v>
      </c>
      <c r="CF37" s="76"/>
      <c r="CG37" s="77"/>
      <c r="CH37" s="139" t="s">
        <v>47</v>
      </c>
    </row>
    <row r="38" spans="1:86" ht="45" customHeight="1">
      <c r="A38" s="63"/>
      <c r="B38" s="63"/>
      <c r="C38" s="63"/>
      <c r="D38" s="63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20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0"/>
      <c r="BE38" s="121"/>
      <c r="BF38" s="121"/>
      <c r="BG38" s="121"/>
      <c r="BH38" s="121"/>
      <c r="BI38" s="121"/>
      <c r="BJ38" s="121"/>
      <c r="BK38" s="121"/>
      <c r="BL38" s="121"/>
      <c r="BM38" s="122"/>
      <c r="BN38" s="120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2"/>
      <c r="CC38" s="67" t="s">
        <v>44</v>
      </c>
      <c r="CD38" s="67" t="s">
        <v>45</v>
      </c>
      <c r="CE38" s="142" t="s">
        <v>85</v>
      </c>
      <c r="CF38" s="67" t="s">
        <v>44</v>
      </c>
      <c r="CG38" s="67" t="s">
        <v>45</v>
      </c>
      <c r="CH38" s="140"/>
    </row>
    <row r="39" spans="1:86" ht="42" customHeight="1">
      <c r="A39" s="63"/>
      <c r="B39" s="63"/>
      <c r="C39" s="63"/>
      <c r="D39" s="63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23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5"/>
      <c r="BD39" s="123"/>
      <c r="BE39" s="124"/>
      <c r="BF39" s="124"/>
      <c r="BG39" s="124"/>
      <c r="BH39" s="124"/>
      <c r="BI39" s="124"/>
      <c r="BJ39" s="124"/>
      <c r="BK39" s="124"/>
      <c r="BL39" s="124"/>
      <c r="BM39" s="125"/>
      <c r="BN39" s="123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5"/>
      <c r="CC39" s="67"/>
      <c r="CD39" s="67"/>
      <c r="CE39" s="143"/>
      <c r="CF39" s="67"/>
      <c r="CG39" s="67"/>
      <c r="CH39" s="141"/>
    </row>
    <row r="40" spans="1:86" ht="12" customHeight="1">
      <c r="A40" s="134">
        <v>1</v>
      </c>
      <c r="B40" s="134"/>
      <c r="C40" s="134"/>
      <c r="D40" s="134"/>
      <c r="E40" s="134">
        <v>2</v>
      </c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>
        <v>3</v>
      </c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>
        <v>4</v>
      </c>
      <c r="BE40" s="134"/>
      <c r="BF40" s="134"/>
      <c r="BG40" s="134"/>
      <c r="BH40" s="134"/>
      <c r="BI40" s="134"/>
      <c r="BJ40" s="134"/>
      <c r="BK40" s="134"/>
      <c r="BL40" s="134"/>
      <c r="BM40" s="134"/>
      <c r="BN40" s="134" t="s">
        <v>58</v>
      </c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20">
        <v>6</v>
      </c>
      <c r="CD40" s="20">
        <v>7</v>
      </c>
      <c r="CE40" s="20">
        <v>8</v>
      </c>
      <c r="CF40" s="20">
        <v>9</v>
      </c>
      <c r="CG40" s="20">
        <v>10</v>
      </c>
      <c r="CH40" s="20">
        <v>11</v>
      </c>
    </row>
    <row r="41" spans="1:86" ht="13.5" customHeight="1">
      <c r="A41" s="126"/>
      <c r="B41" s="126"/>
      <c r="C41" s="126"/>
      <c r="D41" s="126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23"/>
      <c r="CD41" s="23"/>
      <c r="CE41" s="23"/>
      <c r="CF41" s="23"/>
      <c r="CG41" s="23"/>
      <c r="CH41" s="23"/>
    </row>
    <row r="42" spans="1:86" ht="13.5" customHeight="1">
      <c r="A42" s="126"/>
      <c r="B42" s="126"/>
      <c r="C42" s="126"/>
      <c r="D42" s="126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23"/>
      <c r="CD42" s="23"/>
      <c r="CE42" s="23"/>
      <c r="CF42" s="23"/>
      <c r="CG42" s="23"/>
      <c r="CH42" s="23"/>
    </row>
    <row r="43" spans="1:86" ht="12.75" customHeight="1">
      <c r="A43" s="64" t="s">
        <v>101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6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 t="s">
        <v>3</v>
      </c>
      <c r="BE43" s="62"/>
      <c r="BF43" s="62"/>
      <c r="BG43" s="62"/>
      <c r="BH43" s="62"/>
      <c r="BI43" s="62"/>
      <c r="BJ43" s="62"/>
      <c r="BK43" s="62"/>
      <c r="BL43" s="62"/>
      <c r="BM43" s="62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23"/>
      <c r="CD43" s="23"/>
      <c r="CE43" s="23"/>
      <c r="CF43" s="23"/>
      <c r="CG43" s="23"/>
      <c r="CH43" s="23"/>
    </row>
    <row r="44" spans="1:86" ht="25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</row>
    <row r="45" spans="1:86" s="1" customFormat="1" ht="15.75">
      <c r="A45" s="26" t="s">
        <v>136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</row>
    <row r="46" spans="1:86" s="1" customFormat="1" ht="15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9"/>
      <c r="CD46" s="9"/>
      <c r="CE46" s="9"/>
      <c r="CF46" s="9"/>
      <c r="CG46" s="9"/>
      <c r="CH46" s="9"/>
    </row>
    <row r="47" spans="1:86" s="1" customFormat="1" ht="18" customHeight="1">
      <c r="A47" s="63" t="s">
        <v>39</v>
      </c>
      <c r="B47" s="63"/>
      <c r="C47" s="63"/>
      <c r="D47" s="63"/>
      <c r="E47" s="134" t="s">
        <v>4</v>
      </c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 t="s">
        <v>5</v>
      </c>
      <c r="AT47" s="134"/>
      <c r="AU47" s="134"/>
      <c r="AV47" s="134"/>
      <c r="AW47" s="134"/>
      <c r="AX47" s="134"/>
      <c r="AY47" s="134"/>
      <c r="AZ47" s="134"/>
      <c r="BA47" s="134"/>
      <c r="BB47" s="134"/>
      <c r="BC47" s="63" t="s">
        <v>65</v>
      </c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134" t="s">
        <v>6</v>
      </c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62" t="s">
        <v>66</v>
      </c>
      <c r="CD47" s="62"/>
      <c r="CE47" s="62"/>
      <c r="CF47" s="62"/>
      <c r="CG47" s="62"/>
      <c r="CH47" s="62"/>
    </row>
    <row r="48" spans="1:86" s="1" customFormat="1" ht="25.5" customHeight="1">
      <c r="A48" s="63"/>
      <c r="B48" s="63"/>
      <c r="C48" s="63"/>
      <c r="D48" s="63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63" t="s">
        <v>36</v>
      </c>
      <c r="CD48" s="63"/>
      <c r="CE48" s="75" t="s">
        <v>46</v>
      </c>
      <c r="CF48" s="76"/>
      <c r="CG48" s="77"/>
      <c r="CH48" s="139" t="s">
        <v>47</v>
      </c>
    </row>
    <row r="49" spans="1:86" s="1" customFormat="1" ht="80.25" customHeight="1">
      <c r="A49" s="63"/>
      <c r="B49" s="63"/>
      <c r="C49" s="63"/>
      <c r="D49" s="63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67" t="s">
        <v>44</v>
      </c>
      <c r="CD49" s="67" t="s">
        <v>45</v>
      </c>
      <c r="CE49" s="142" t="s">
        <v>85</v>
      </c>
      <c r="CF49" s="67" t="s">
        <v>44</v>
      </c>
      <c r="CG49" s="67" t="s">
        <v>45</v>
      </c>
      <c r="CH49" s="140"/>
    </row>
    <row r="50" spans="1:86" s="1" customFormat="1" ht="24.75" customHeight="1">
      <c r="A50" s="63"/>
      <c r="B50" s="63"/>
      <c r="C50" s="63"/>
      <c r="D50" s="63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67"/>
      <c r="CD50" s="67"/>
      <c r="CE50" s="143"/>
      <c r="CF50" s="67"/>
      <c r="CG50" s="67"/>
      <c r="CH50" s="141"/>
    </row>
    <row r="51" spans="1:86" s="1" customFormat="1" ht="15.75">
      <c r="A51" s="134">
        <v>1</v>
      </c>
      <c r="B51" s="134"/>
      <c r="C51" s="134"/>
      <c r="D51" s="134"/>
      <c r="E51" s="134">
        <v>2</v>
      </c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>
        <v>3</v>
      </c>
      <c r="AT51" s="134"/>
      <c r="AU51" s="134"/>
      <c r="AV51" s="134"/>
      <c r="AW51" s="134"/>
      <c r="AX51" s="134"/>
      <c r="AY51" s="134"/>
      <c r="AZ51" s="134"/>
      <c r="BA51" s="134"/>
      <c r="BB51" s="134"/>
      <c r="BC51" s="134">
        <v>4</v>
      </c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 t="s">
        <v>58</v>
      </c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20">
        <v>6</v>
      </c>
      <c r="CD51" s="20">
        <v>7</v>
      </c>
      <c r="CE51" s="20">
        <v>8</v>
      </c>
      <c r="CF51" s="20">
        <v>9</v>
      </c>
      <c r="CG51" s="20">
        <v>10</v>
      </c>
      <c r="CH51" s="20">
        <v>11</v>
      </c>
    </row>
    <row r="52" spans="1:86" s="1" customFormat="1" ht="15" customHeight="1">
      <c r="A52" s="126">
        <v>1</v>
      </c>
      <c r="B52" s="126"/>
      <c r="C52" s="126"/>
      <c r="D52" s="126"/>
      <c r="E52" s="126" t="s">
        <v>209</v>
      </c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71">
        <v>1</v>
      </c>
      <c r="AT52" s="71"/>
      <c r="AU52" s="71"/>
      <c r="AV52" s="71"/>
      <c r="AW52" s="71"/>
      <c r="AX52" s="71"/>
      <c r="AY52" s="71"/>
      <c r="AZ52" s="71"/>
      <c r="BA52" s="71"/>
      <c r="BB52" s="71"/>
      <c r="BC52" s="160">
        <v>48000</v>
      </c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32">
        <f>BC52</f>
        <v>48000</v>
      </c>
      <c r="CD52" s="20"/>
      <c r="CE52" s="20"/>
      <c r="CF52" s="20"/>
      <c r="CG52" s="20"/>
      <c r="CH52" s="20"/>
    </row>
    <row r="53" spans="1:86" s="1" customFormat="1" ht="15" customHeight="1">
      <c r="A53" s="126">
        <v>2</v>
      </c>
      <c r="B53" s="126"/>
      <c r="C53" s="126"/>
      <c r="D53" s="126"/>
      <c r="E53" s="126" t="s">
        <v>210</v>
      </c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71">
        <v>1</v>
      </c>
      <c r="AT53" s="71"/>
      <c r="AU53" s="71"/>
      <c r="AV53" s="71"/>
      <c r="AW53" s="71"/>
      <c r="AX53" s="71"/>
      <c r="AY53" s="71"/>
      <c r="AZ53" s="71"/>
      <c r="BA53" s="71"/>
      <c r="BB53" s="71"/>
      <c r="BC53" s="160">
        <v>45000</v>
      </c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32">
        <f>BC53</f>
        <v>45000</v>
      </c>
      <c r="CD53" s="23"/>
      <c r="CE53" s="23"/>
      <c r="CF53" s="23"/>
      <c r="CG53" s="23"/>
      <c r="CH53" s="23"/>
    </row>
    <row r="54" spans="1:86" s="1" customFormat="1" ht="15" customHeight="1">
      <c r="A54" s="126">
        <v>3</v>
      </c>
      <c r="B54" s="126"/>
      <c r="C54" s="126"/>
      <c r="D54" s="126"/>
      <c r="E54" s="126" t="s">
        <v>211</v>
      </c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71">
        <v>1</v>
      </c>
      <c r="AT54" s="71"/>
      <c r="AU54" s="71"/>
      <c r="AV54" s="71"/>
      <c r="AW54" s="71"/>
      <c r="AX54" s="71"/>
      <c r="AY54" s="71"/>
      <c r="AZ54" s="71"/>
      <c r="BA54" s="71"/>
      <c r="BB54" s="71"/>
      <c r="BC54" s="160">
        <v>147000</v>
      </c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32">
        <f>BC54</f>
        <v>147000</v>
      </c>
      <c r="CD54" s="23"/>
      <c r="CE54" s="23"/>
      <c r="CF54" s="23"/>
      <c r="CG54" s="23"/>
      <c r="CH54" s="23"/>
    </row>
    <row r="55" spans="1:86" s="1" customFormat="1" ht="15" customHeight="1">
      <c r="A55" s="126">
        <v>4</v>
      </c>
      <c r="B55" s="126"/>
      <c r="C55" s="126"/>
      <c r="D55" s="126"/>
      <c r="E55" s="126" t="s">
        <v>216</v>
      </c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71">
        <v>1</v>
      </c>
      <c r="AT55" s="71"/>
      <c r="AU55" s="71"/>
      <c r="AV55" s="71"/>
      <c r="AW55" s="71"/>
      <c r="AX55" s="71"/>
      <c r="AY55" s="71"/>
      <c r="AZ55" s="71"/>
      <c r="BA55" s="71"/>
      <c r="BB55" s="71"/>
      <c r="BC55" s="160">
        <v>9980</v>
      </c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32"/>
      <c r="CD55" s="23"/>
      <c r="CE55" s="23"/>
      <c r="CF55" s="23"/>
      <c r="CG55" s="55">
        <f>BC55</f>
        <v>9980</v>
      </c>
      <c r="CH55" s="23"/>
    </row>
    <row r="56" spans="1:86" s="1" customFormat="1" ht="15.75">
      <c r="A56" s="64" t="s">
        <v>71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6"/>
      <c r="AS56" s="62" t="s">
        <v>3</v>
      </c>
      <c r="AT56" s="62"/>
      <c r="AU56" s="62"/>
      <c r="AV56" s="62"/>
      <c r="AW56" s="62"/>
      <c r="AX56" s="62"/>
      <c r="AY56" s="62"/>
      <c r="AZ56" s="62"/>
      <c r="BA56" s="62"/>
      <c r="BB56" s="62"/>
      <c r="BC56" s="62" t="s">
        <v>3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148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  <c r="CA56" s="149"/>
      <c r="CB56" s="149"/>
      <c r="CC56" s="36">
        <f>SUM(CC52:CC55)</f>
        <v>240000</v>
      </c>
      <c r="CD56" s="36">
        <f>SUM(CD52:CD55)</f>
        <v>0</v>
      </c>
      <c r="CE56" s="35" t="s">
        <v>217</v>
      </c>
      <c r="CF56" s="36">
        <f>SUM(CF52:CF55)</f>
        <v>0</v>
      </c>
      <c r="CG56" s="36">
        <f>SUM(CG52:CG55)</f>
        <v>9980</v>
      </c>
      <c r="CH56" s="23"/>
    </row>
    <row r="57" spans="1:86" s="1" customFormat="1" ht="15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58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60"/>
      <c r="CD57" s="60"/>
      <c r="CE57" s="61"/>
      <c r="CF57" s="60"/>
      <c r="CG57" s="60"/>
      <c r="CH57" s="25"/>
    </row>
    <row r="58" spans="1:86" s="1" customFormat="1" ht="15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58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60"/>
      <c r="CD58" s="60"/>
      <c r="CE58" s="61"/>
      <c r="CF58" s="60"/>
      <c r="CG58" s="60"/>
      <c r="CH58" s="25"/>
    </row>
    <row r="59" spans="1:86" s="1" customFormat="1" ht="7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</row>
    <row r="60" spans="1:86" s="1" customFormat="1" ht="15.75">
      <c r="A60" s="26" t="s">
        <v>137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</row>
    <row r="61" spans="1:86" s="6" customFormat="1" ht="11.2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9"/>
      <c r="CD61" s="9"/>
      <c r="CE61" s="9"/>
      <c r="CF61" s="9"/>
      <c r="CG61" s="9"/>
      <c r="CH61" s="9"/>
    </row>
    <row r="62" spans="1:86" s="9" customFormat="1" ht="17.25" customHeight="1">
      <c r="A62" s="63" t="s">
        <v>39</v>
      </c>
      <c r="B62" s="63"/>
      <c r="C62" s="63"/>
      <c r="D62" s="63"/>
      <c r="E62" s="134" t="s">
        <v>4</v>
      </c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 t="s">
        <v>5</v>
      </c>
      <c r="AT62" s="134"/>
      <c r="AU62" s="134"/>
      <c r="AV62" s="134"/>
      <c r="AW62" s="134"/>
      <c r="AX62" s="134"/>
      <c r="AY62" s="134"/>
      <c r="AZ62" s="134"/>
      <c r="BA62" s="134"/>
      <c r="BB62" s="134"/>
      <c r="BC62" s="63" t="s">
        <v>65</v>
      </c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134" t="s">
        <v>6</v>
      </c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62" t="s">
        <v>66</v>
      </c>
      <c r="CD62" s="62"/>
      <c r="CE62" s="62"/>
      <c r="CF62" s="62"/>
      <c r="CG62" s="62"/>
      <c r="CH62" s="62"/>
    </row>
    <row r="63" spans="1:86" ht="12.75">
      <c r="A63" s="63"/>
      <c r="B63" s="63"/>
      <c r="C63" s="63"/>
      <c r="D63" s="63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/>
      <c r="BX63" s="134"/>
      <c r="BY63" s="134"/>
      <c r="BZ63" s="134"/>
      <c r="CA63" s="134"/>
      <c r="CB63" s="134"/>
      <c r="CC63" s="63" t="s">
        <v>36</v>
      </c>
      <c r="CD63" s="63"/>
      <c r="CE63" s="75" t="s">
        <v>46</v>
      </c>
      <c r="CF63" s="76"/>
      <c r="CG63" s="77"/>
      <c r="CH63" s="139" t="s">
        <v>47</v>
      </c>
    </row>
    <row r="64" spans="1:86" ht="80.25" customHeight="1">
      <c r="A64" s="63"/>
      <c r="B64" s="63"/>
      <c r="C64" s="63"/>
      <c r="D64" s="63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134"/>
      <c r="BO64" s="134"/>
      <c r="BP64" s="134"/>
      <c r="BQ64" s="134"/>
      <c r="BR64" s="134"/>
      <c r="BS64" s="134"/>
      <c r="BT64" s="134"/>
      <c r="BU64" s="134"/>
      <c r="BV64" s="134"/>
      <c r="BW64" s="134"/>
      <c r="BX64" s="134"/>
      <c r="BY64" s="134"/>
      <c r="BZ64" s="134"/>
      <c r="CA64" s="134"/>
      <c r="CB64" s="134"/>
      <c r="CC64" s="67" t="s">
        <v>44</v>
      </c>
      <c r="CD64" s="67" t="s">
        <v>45</v>
      </c>
      <c r="CE64" s="142" t="s">
        <v>85</v>
      </c>
      <c r="CF64" s="67" t="s">
        <v>44</v>
      </c>
      <c r="CG64" s="67" t="s">
        <v>45</v>
      </c>
      <c r="CH64" s="140"/>
    </row>
    <row r="65" spans="1:86" ht="12.75" customHeight="1">
      <c r="A65" s="63"/>
      <c r="B65" s="63"/>
      <c r="C65" s="63"/>
      <c r="D65" s="63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34"/>
      <c r="BY65" s="134"/>
      <c r="BZ65" s="134"/>
      <c r="CA65" s="134"/>
      <c r="CB65" s="134"/>
      <c r="CC65" s="67"/>
      <c r="CD65" s="67"/>
      <c r="CE65" s="143"/>
      <c r="CF65" s="67"/>
      <c r="CG65" s="67"/>
      <c r="CH65" s="141"/>
    </row>
    <row r="66" spans="1:86" ht="12.75">
      <c r="A66" s="134">
        <v>1</v>
      </c>
      <c r="B66" s="134"/>
      <c r="C66" s="134"/>
      <c r="D66" s="134"/>
      <c r="E66" s="134">
        <v>2</v>
      </c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>
        <v>3</v>
      </c>
      <c r="AT66" s="134"/>
      <c r="AU66" s="134"/>
      <c r="AV66" s="134"/>
      <c r="AW66" s="134"/>
      <c r="AX66" s="134"/>
      <c r="AY66" s="134"/>
      <c r="AZ66" s="134"/>
      <c r="BA66" s="134"/>
      <c r="BB66" s="134"/>
      <c r="BC66" s="134">
        <v>4</v>
      </c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 t="s">
        <v>58</v>
      </c>
      <c r="BO66" s="134"/>
      <c r="BP66" s="134"/>
      <c r="BQ66" s="134"/>
      <c r="BR66" s="134"/>
      <c r="BS66" s="134"/>
      <c r="BT66" s="134"/>
      <c r="BU66" s="134"/>
      <c r="BV66" s="134"/>
      <c r="BW66" s="134"/>
      <c r="BX66" s="134"/>
      <c r="BY66" s="134"/>
      <c r="BZ66" s="134"/>
      <c r="CA66" s="134"/>
      <c r="CB66" s="134"/>
      <c r="CC66" s="20">
        <v>6</v>
      </c>
      <c r="CD66" s="20">
        <v>7</v>
      </c>
      <c r="CE66" s="20">
        <v>8</v>
      </c>
      <c r="CF66" s="20">
        <v>9</v>
      </c>
      <c r="CG66" s="20">
        <v>10</v>
      </c>
      <c r="CH66" s="20">
        <v>11</v>
      </c>
    </row>
    <row r="67" spans="1:86" ht="12.75">
      <c r="A67" s="126">
        <v>1</v>
      </c>
      <c r="B67" s="126"/>
      <c r="C67" s="126"/>
      <c r="D67" s="126"/>
      <c r="E67" s="126" t="s">
        <v>200</v>
      </c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71">
        <v>1</v>
      </c>
      <c r="AT67" s="71"/>
      <c r="AU67" s="71"/>
      <c r="AV67" s="71"/>
      <c r="AW67" s="71"/>
      <c r="AX67" s="71"/>
      <c r="AY67" s="71"/>
      <c r="AZ67" s="71"/>
      <c r="BA67" s="71"/>
      <c r="BB67" s="71"/>
      <c r="BC67" s="160">
        <v>5000</v>
      </c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>
        <f>BC67</f>
        <v>5000</v>
      </c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160"/>
      <c r="CB67" s="160"/>
      <c r="CC67" s="23"/>
      <c r="CD67" s="55">
        <f>BN67</f>
        <v>5000</v>
      </c>
      <c r="CE67" s="23"/>
      <c r="CF67" s="23"/>
      <c r="CG67" s="23"/>
      <c r="CH67" s="23"/>
    </row>
    <row r="68" spans="1:86" ht="12.75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23"/>
      <c r="CD68" s="23"/>
      <c r="CE68" s="23"/>
      <c r="CF68" s="23"/>
      <c r="CG68" s="23"/>
      <c r="CH68" s="23"/>
    </row>
    <row r="69" spans="1:86" ht="12.75">
      <c r="A69" s="64" t="s">
        <v>72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6"/>
      <c r="AS69" s="62" t="s">
        <v>3</v>
      </c>
      <c r="AT69" s="62"/>
      <c r="AU69" s="62"/>
      <c r="AV69" s="62"/>
      <c r="AW69" s="62"/>
      <c r="AX69" s="62"/>
      <c r="AY69" s="62"/>
      <c r="AZ69" s="62"/>
      <c r="BA69" s="62"/>
      <c r="BB69" s="62"/>
      <c r="BC69" s="62" t="s">
        <v>3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161">
        <f>BN67</f>
        <v>5000</v>
      </c>
      <c r="BO69" s="149"/>
      <c r="BP69" s="149"/>
      <c r="BQ69" s="149"/>
      <c r="BR69" s="149"/>
      <c r="BS69" s="149"/>
      <c r="BT69" s="149"/>
      <c r="BU69" s="149"/>
      <c r="BV69" s="149"/>
      <c r="BW69" s="149"/>
      <c r="BX69" s="149"/>
      <c r="BY69" s="149"/>
      <c r="BZ69" s="149"/>
      <c r="CA69" s="149"/>
      <c r="CB69" s="149"/>
      <c r="CC69" s="23"/>
      <c r="CD69" s="56">
        <f>CD67</f>
        <v>5000</v>
      </c>
      <c r="CE69" s="23"/>
      <c r="CF69" s="23"/>
      <c r="CG69" s="23"/>
      <c r="CH69" s="23"/>
    </row>
    <row r="70" spans="1:86" ht="12.75">
      <c r="A70" s="126">
        <v>1</v>
      </c>
      <c r="B70" s="126"/>
      <c r="C70" s="126"/>
      <c r="D70" s="126"/>
      <c r="E70" s="153" t="s">
        <v>201</v>
      </c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71">
        <v>1</v>
      </c>
      <c r="AT70" s="71"/>
      <c r="AU70" s="71"/>
      <c r="AV70" s="71"/>
      <c r="AW70" s="71"/>
      <c r="AX70" s="71"/>
      <c r="AY70" s="71"/>
      <c r="AZ70" s="71"/>
      <c r="BA70" s="71"/>
      <c r="BB70" s="71"/>
      <c r="BC70" s="160">
        <v>330700</v>
      </c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>
        <f>BC70</f>
        <v>330700</v>
      </c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A70" s="160"/>
      <c r="CB70" s="160"/>
      <c r="CC70" s="57">
        <f>BN70</f>
        <v>330700</v>
      </c>
      <c r="CD70" s="23"/>
      <c r="CE70" s="23"/>
      <c r="CF70" s="23"/>
      <c r="CG70" s="23"/>
      <c r="CH70" s="23"/>
    </row>
    <row r="71" spans="1:86" ht="12.75">
      <c r="A71" s="126">
        <v>1</v>
      </c>
      <c r="B71" s="126"/>
      <c r="C71" s="126"/>
      <c r="D71" s="126"/>
      <c r="E71" s="126" t="s">
        <v>202</v>
      </c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71">
        <v>1</v>
      </c>
      <c r="AT71" s="71"/>
      <c r="AU71" s="71"/>
      <c r="AV71" s="71"/>
      <c r="AW71" s="71"/>
      <c r="AX71" s="71"/>
      <c r="AY71" s="71"/>
      <c r="AZ71" s="71"/>
      <c r="BA71" s="71"/>
      <c r="BB71" s="71"/>
      <c r="BC71" s="88">
        <v>300223.4</v>
      </c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>
        <f>CD71+CH71</f>
        <v>300223.4</v>
      </c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23"/>
      <c r="CD71" s="31">
        <f>BC71-CH71</f>
        <v>130223.40000000002</v>
      </c>
      <c r="CE71" s="23"/>
      <c r="CF71" s="23"/>
      <c r="CG71" s="23"/>
      <c r="CH71" s="31">
        <v>170000</v>
      </c>
    </row>
    <row r="72" spans="1:86" ht="12.75">
      <c r="A72" s="64" t="s">
        <v>73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6"/>
      <c r="AS72" s="62" t="s">
        <v>3</v>
      </c>
      <c r="AT72" s="62"/>
      <c r="AU72" s="62"/>
      <c r="AV72" s="62"/>
      <c r="AW72" s="62"/>
      <c r="AX72" s="62"/>
      <c r="AY72" s="62"/>
      <c r="AZ72" s="62"/>
      <c r="BA72" s="62"/>
      <c r="BB72" s="62"/>
      <c r="BC72" s="62" t="s">
        <v>3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161">
        <f>BN70+BN71</f>
        <v>630923.4</v>
      </c>
      <c r="BO72" s="149"/>
      <c r="BP72" s="149"/>
      <c r="BQ72" s="149"/>
      <c r="BR72" s="149"/>
      <c r="BS72" s="149"/>
      <c r="BT72" s="149"/>
      <c r="BU72" s="149"/>
      <c r="BV72" s="149"/>
      <c r="BW72" s="149"/>
      <c r="BX72" s="149"/>
      <c r="BY72" s="149"/>
      <c r="BZ72" s="149"/>
      <c r="CA72" s="149"/>
      <c r="CB72" s="149"/>
      <c r="CC72" s="56">
        <f>CC70</f>
        <v>330700</v>
      </c>
      <c r="CD72" s="36">
        <f>CD71</f>
        <v>130223.40000000002</v>
      </c>
      <c r="CE72" s="23"/>
      <c r="CF72" s="23"/>
      <c r="CG72" s="23"/>
      <c r="CH72" s="36">
        <f>CH71</f>
        <v>170000</v>
      </c>
    </row>
    <row r="73" spans="1:86" ht="12.75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162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23"/>
      <c r="CD73" s="23"/>
      <c r="CE73" s="23"/>
      <c r="CF73" s="23"/>
      <c r="CG73" s="23"/>
      <c r="CH73" s="23"/>
    </row>
    <row r="74" spans="1:86" ht="12.75">
      <c r="A74" s="126"/>
      <c r="B74" s="126"/>
      <c r="C74" s="126"/>
      <c r="D74" s="126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31"/>
      <c r="CD74" s="23"/>
      <c r="CE74" s="23"/>
      <c r="CF74" s="23"/>
      <c r="CG74" s="23"/>
      <c r="CH74" s="23"/>
    </row>
    <row r="75" spans="1:86" ht="12.75">
      <c r="A75" s="64" t="s">
        <v>74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6"/>
      <c r="AS75" s="62" t="s">
        <v>3</v>
      </c>
      <c r="AT75" s="62"/>
      <c r="AU75" s="62"/>
      <c r="AV75" s="62"/>
      <c r="AW75" s="62"/>
      <c r="AX75" s="62"/>
      <c r="AY75" s="62"/>
      <c r="AZ75" s="62"/>
      <c r="BA75" s="62"/>
      <c r="BB75" s="62"/>
      <c r="BC75" s="62" t="s">
        <v>3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88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31"/>
      <c r="CD75" s="23"/>
      <c r="CE75" s="23"/>
      <c r="CF75" s="23"/>
      <c r="CG75" s="23"/>
      <c r="CH75" s="23"/>
    </row>
    <row r="76" spans="1:86" ht="12.75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162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23"/>
      <c r="CD76" s="23"/>
      <c r="CE76" s="23"/>
      <c r="CF76" s="23"/>
      <c r="CG76" s="23"/>
      <c r="CH76" s="23"/>
    </row>
    <row r="77" spans="1:86" ht="27.75" customHeight="1">
      <c r="A77" s="126">
        <v>1</v>
      </c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23"/>
      <c r="CD77" s="31"/>
      <c r="CE77" s="23"/>
      <c r="CF77" s="23"/>
      <c r="CG77" s="23"/>
      <c r="CH77" s="23"/>
    </row>
    <row r="78" spans="1:86" ht="12.75" customHeight="1">
      <c r="A78" s="64" t="s">
        <v>75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6"/>
      <c r="AS78" s="62" t="s">
        <v>3</v>
      </c>
      <c r="AT78" s="62"/>
      <c r="AU78" s="62"/>
      <c r="AV78" s="62"/>
      <c r="AW78" s="62"/>
      <c r="AX78" s="62"/>
      <c r="AY78" s="62"/>
      <c r="AZ78" s="62"/>
      <c r="BA78" s="62"/>
      <c r="BB78" s="62"/>
      <c r="BC78" s="62" t="s">
        <v>3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148"/>
      <c r="BO78" s="149"/>
      <c r="BP78" s="149"/>
      <c r="BQ78" s="149"/>
      <c r="BR78" s="149"/>
      <c r="BS78" s="149"/>
      <c r="BT78" s="149"/>
      <c r="BU78" s="149"/>
      <c r="BV78" s="149"/>
      <c r="BW78" s="149"/>
      <c r="BX78" s="149"/>
      <c r="BY78" s="149"/>
      <c r="BZ78" s="149"/>
      <c r="CA78" s="149"/>
      <c r="CB78" s="149"/>
      <c r="CC78" s="23"/>
      <c r="CD78" s="36"/>
      <c r="CE78" s="23"/>
      <c r="CF78" s="23"/>
      <c r="CG78" s="23"/>
      <c r="CH78" s="23"/>
    </row>
    <row r="79" spans="1:86" ht="12.75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162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23"/>
      <c r="CD79" s="23"/>
      <c r="CE79" s="23"/>
      <c r="CF79" s="23"/>
      <c r="CG79" s="23"/>
      <c r="CH79" s="23"/>
    </row>
    <row r="80" spans="1:86" ht="12.75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23"/>
      <c r="CD80" s="23"/>
      <c r="CE80" s="23"/>
      <c r="CF80" s="23"/>
      <c r="CG80" s="23"/>
      <c r="CH80" s="23"/>
    </row>
    <row r="81" spans="1:86" ht="12.75">
      <c r="A81" s="64" t="s">
        <v>76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6"/>
      <c r="AS81" s="62" t="s">
        <v>3</v>
      </c>
      <c r="AT81" s="62"/>
      <c r="AU81" s="62"/>
      <c r="AV81" s="62"/>
      <c r="AW81" s="62"/>
      <c r="AX81" s="62"/>
      <c r="AY81" s="62"/>
      <c r="AZ81" s="62"/>
      <c r="BA81" s="62"/>
      <c r="BB81" s="62"/>
      <c r="BC81" s="62" t="s">
        <v>3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23"/>
      <c r="CD81" s="23"/>
      <c r="CE81" s="23"/>
      <c r="CF81" s="23"/>
      <c r="CG81" s="23"/>
      <c r="CH81" s="23"/>
    </row>
    <row r="82" spans="1:86" ht="12.75">
      <c r="A82" s="126">
        <v>1</v>
      </c>
      <c r="B82" s="126"/>
      <c r="C82" s="126"/>
      <c r="D82" s="126"/>
      <c r="E82" s="153" t="s">
        <v>203</v>
      </c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71">
        <v>1</v>
      </c>
      <c r="AT82" s="71"/>
      <c r="AU82" s="71"/>
      <c r="AV82" s="71"/>
      <c r="AW82" s="71"/>
      <c r="AX82" s="71"/>
      <c r="AY82" s="71"/>
      <c r="AZ82" s="71"/>
      <c r="BA82" s="71"/>
      <c r="BB82" s="71"/>
      <c r="BC82" s="160">
        <v>77603</v>
      </c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88">
        <f>AS82*BC82</f>
        <v>77603</v>
      </c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23"/>
      <c r="CD82" s="31">
        <f>BN82-CH82</f>
        <v>77603</v>
      </c>
      <c r="CE82" s="23"/>
      <c r="CF82" s="23"/>
      <c r="CG82" s="23"/>
      <c r="CH82" s="23"/>
    </row>
    <row r="83" spans="1:86" ht="12.75">
      <c r="A83" s="126">
        <v>2</v>
      </c>
      <c r="B83" s="126"/>
      <c r="C83" s="126"/>
      <c r="D83" s="126"/>
      <c r="E83" s="153" t="s">
        <v>204</v>
      </c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71">
        <v>2</v>
      </c>
      <c r="AT83" s="71"/>
      <c r="AU83" s="71"/>
      <c r="AV83" s="71"/>
      <c r="AW83" s="71"/>
      <c r="AX83" s="71"/>
      <c r="AY83" s="71"/>
      <c r="AZ83" s="71"/>
      <c r="BA83" s="71"/>
      <c r="BB83" s="71"/>
      <c r="BC83" s="160">
        <v>2300</v>
      </c>
      <c r="BD83" s="160"/>
      <c r="BE83" s="160"/>
      <c r="BF83" s="160"/>
      <c r="BG83" s="160"/>
      <c r="BH83" s="160"/>
      <c r="BI83" s="160"/>
      <c r="BJ83" s="160"/>
      <c r="BK83" s="160"/>
      <c r="BL83" s="160"/>
      <c r="BM83" s="160"/>
      <c r="BN83" s="88">
        <f>AS83*BC83</f>
        <v>4600</v>
      </c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  <c r="CC83" s="23"/>
      <c r="CD83" s="31">
        <f>BN83-CH83</f>
        <v>4600</v>
      </c>
      <c r="CE83" s="23"/>
      <c r="CF83" s="23"/>
      <c r="CG83" s="23"/>
      <c r="CH83" s="23"/>
    </row>
    <row r="84" spans="1:86" ht="12.75">
      <c r="A84" s="126">
        <v>3</v>
      </c>
      <c r="B84" s="126"/>
      <c r="C84" s="126"/>
      <c r="D84" s="126"/>
      <c r="E84" s="153" t="s">
        <v>205</v>
      </c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71">
        <v>1</v>
      </c>
      <c r="AT84" s="71"/>
      <c r="AU84" s="71"/>
      <c r="AV84" s="71"/>
      <c r="AW84" s="71"/>
      <c r="AX84" s="71"/>
      <c r="AY84" s="71"/>
      <c r="AZ84" s="71"/>
      <c r="BA84" s="71"/>
      <c r="BB84" s="71"/>
      <c r="BC84" s="160">
        <v>4300</v>
      </c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88">
        <f>AS84*BC84</f>
        <v>4300</v>
      </c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  <c r="CC84" s="23"/>
      <c r="CD84" s="31">
        <f>BN84-CH84</f>
        <v>4300</v>
      </c>
      <c r="CE84" s="23"/>
      <c r="CF84" s="23"/>
      <c r="CG84" s="23"/>
      <c r="CH84" s="23"/>
    </row>
    <row r="85" spans="1:86" ht="12.75">
      <c r="A85" s="126">
        <v>4</v>
      </c>
      <c r="B85" s="126"/>
      <c r="C85" s="126"/>
      <c r="D85" s="126"/>
      <c r="E85" s="153" t="s">
        <v>206</v>
      </c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71">
        <v>2</v>
      </c>
      <c r="AT85" s="71"/>
      <c r="AU85" s="71"/>
      <c r="AV85" s="71"/>
      <c r="AW85" s="71"/>
      <c r="AX85" s="71"/>
      <c r="AY85" s="71"/>
      <c r="AZ85" s="71"/>
      <c r="BA85" s="71"/>
      <c r="BB85" s="71"/>
      <c r="BC85" s="160">
        <v>5040</v>
      </c>
      <c r="BD85" s="160"/>
      <c r="BE85" s="160"/>
      <c r="BF85" s="160"/>
      <c r="BG85" s="160"/>
      <c r="BH85" s="160"/>
      <c r="BI85" s="160"/>
      <c r="BJ85" s="160"/>
      <c r="BK85" s="160"/>
      <c r="BL85" s="160"/>
      <c r="BM85" s="160"/>
      <c r="BN85" s="88">
        <f>AS85*BC85</f>
        <v>10080</v>
      </c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  <c r="CC85" s="23"/>
      <c r="CD85" s="31">
        <f>BN85-CH85</f>
        <v>10080</v>
      </c>
      <c r="CE85" s="23"/>
      <c r="CF85" s="23"/>
      <c r="CG85" s="23"/>
      <c r="CH85" s="23"/>
    </row>
    <row r="86" spans="1:86" ht="18" customHeight="1">
      <c r="A86" s="64" t="s">
        <v>77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6"/>
      <c r="AS86" s="62" t="s">
        <v>3</v>
      </c>
      <c r="AT86" s="62"/>
      <c r="AU86" s="62"/>
      <c r="AV86" s="62"/>
      <c r="AW86" s="62"/>
      <c r="AX86" s="62"/>
      <c r="AY86" s="62"/>
      <c r="AZ86" s="62"/>
      <c r="BA86" s="62"/>
      <c r="BB86" s="62"/>
      <c r="BC86" s="62" t="s">
        <v>3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148">
        <f>SUM(BN82:BN85)</f>
        <v>96583</v>
      </c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23"/>
      <c r="CD86" s="36">
        <f>SUM(CD82:CD85)</f>
        <v>96583</v>
      </c>
      <c r="CE86" s="23"/>
      <c r="CF86" s="23"/>
      <c r="CG86" s="23"/>
      <c r="CH86" s="23"/>
    </row>
    <row r="87" spans="1:86" ht="12.75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162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23"/>
      <c r="CD87" s="23"/>
      <c r="CE87" s="23"/>
      <c r="CF87" s="23"/>
      <c r="CG87" s="23"/>
      <c r="CH87" s="23"/>
    </row>
    <row r="88" spans="1:86" ht="12.75">
      <c r="A88" s="126">
        <v>1</v>
      </c>
      <c r="B88" s="126"/>
      <c r="C88" s="126"/>
      <c r="D88" s="126"/>
      <c r="E88" s="153" t="s">
        <v>207</v>
      </c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71">
        <v>1</v>
      </c>
      <c r="AT88" s="71"/>
      <c r="AU88" s="71"/>
      <c r="AV88" s="71"/>
      <c r="AW88" s="71"/>
      <c r="AX88" s="71"/>
      <c r="AY88" s="71"/>
      <c r="AZ88" s="71"/>
      <c r="BA88" s="71"/>
      <c r="BB88" s="71"/>
      <c r="BC88" s="160">
        <v>70000</v>
      </c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88">
        <f>AS88*BC88</f>
        <v>70000</v>
      </c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31">
        <f>BN88</f>
        <v>70000</v>
      </c>
      <c r="CD88" s="23"/>
      <c r="CE88" s="23"/>
      <c r="CF88" s="23"/>
      <c r="CG88" s="23"/>
      <c r="CH88" s="23"/>
    </row>
    <row r="89" spans="1:86" ht="12.75">
      <c r="A89" s="126">
        <v>2</v>
      </c>
      <c r="B89" s="126"/>
      <c r="C89" s="126"/>
      <c r="D89" s="126"/>
      <c r="E89" s="153" t="s">
        <v>208</v>
      </c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71">
        <v>1</v>
      </c>
      <c r="AT89" s="71"/>
      <c r="AU89" s="71"/>
      <c r="AV89" s="71"/>
      <c r="AW89" s="71"/>
      <c r="AX89" s="71"/>
      <c r="AY89" s="71"/>
      <c r="AZ89" s="71"/>
      <c r="BA89" s="71"/>
      <c r="BB89" s="71"/>
      <c r="BC89" s="160">
        <v>50000</v>
      </c>
      <c r="BD89" s="160"/>
      <c r="BE89" s="160"/>
      <c r="BF89" s="160"/>
      <c r="BG89" s="160"/>
      <c r="BH89" s="160"/>
      <c r="BI89" s="160"/>
      <c r="BJ89" s="160"/>
      <c r="BK89" s="160"/>
      <c r="BL89" s="160"/>
      <c r="BM89" s="160"/>
      <c r="BN89" s="88">
        <f>AS89*BC89</f>
        <v>50000</v>
      </c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31">
        <f>BN89</f>
        <v>50000</v>
      </c>
      <c r="CD89" s="23"/>
      <c r="CE89" s="23"/>
      <c r="CF89" s="23"/>
      <c r="CG89" s="23"/>
      <c r="CH89" s="23"/>
    </row>
    <row r="90" spans="1:86" ht="12.75">
      <c r="A90" s="64" t="s">
        <v>77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6"/>
      <c r="AS90" s="62" t="s">
        <v>3</v>
      </c>
      <c r="AT90" s="62"/>
      <c r="AU90" s="62"/>
      <c r="AV90" s="62"/>
      <c r="AW90" s="62"/>
      <c r="AX90" s="62"/>
      <c r="AY90" s="62"/>
      <c r="AZ90" s="62"/>
      <c r="BA90" s="62"/>
      <c r="BB90" s="62"/>
      <c r="BC90" s="62" t="s">
        <v>3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148">
        <f>SUM(BN88:BN89)</f>
        <v>120000</v>
      </c>
      <c r="BO90" s="149"/>
      <c r="BP90" s="149"/>
      <c r="BQ90" s="149"/>
      <c r="BR90" s="149"/>
      <c r="BS90" s="149"/>
      <c r="BT90" s="149"/>
      <c r="BU90" s="149"/>
      <c r="BV90" s="149"/>
      <c r="BW90" s="149"/>
      <c r="BX90" s="149"/>
      <c r="BY90" s="149"/>
      <c r="BZ90" s="149"/>
      <c r="CA90" s="149"/>
      <c r="CB90" s="149"/>
      <c r="CC90" s="36">
        <f>SUM(CC88:CC89)</f>
        <v>120000</v>
      </c>
      <c r="CD90" s="23"/>
      <c r="CE90" s="23"/>
      <c r="CF90" s="23"/>
      <c r="CG90" s="23"/>
      <c r="CH90" s="23"/>
    </row>
    <row r="91" spans="1:86" ht="12.75">
      <c r="A91" s="126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162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23"/>
      <c r="CD91" s="23"/>
      <c r="CE91" s="23"/>
      <c r="CF91" s="23"/>
      <c r="CG91" s="23"/>
      <c r="CH91" s="23"/>
    </row>
    <row r="92" spans="1:86" ht="12.75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23"/>
      <c r="CD92" s="23"/>
      <c r="CE92" s="23"/>
      <c r="CF92" s="23"/>
      <c r="CG92" s="23"/>
      <c r="CH92" s="23"/>
    </row>
    <row r="93" spans="1:86" ht="12.75">
      <c r="A93" s="64" t="s">
        <v>78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6"/>
      <c r="AS93" s="62" t="s">
        <v>3</v>
      </c>
      <c r="AT93" s="62"/>
      <c r="AU93" s="62"/>
      <c r="AV93" s="62"/>
      <c r="AW93" s="62"/>
      <c r="AX93" s="62"/>
      <c r="AY93" s="62"/>
      <c r="AZ93" s="62"/>
      <c r="BA93" s="62"/>
      <c r="BB93" s="62"/>
      <c r="BC93" s="62" t="s">
        <v>3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23"/>
      <c r="CD93" s="31"/>
      <c r="CE93" s="23"/>
      <c r="CF93" s="23"/>
      <c r="CG93" s="23"/>
      <c r="CH93" s="23"/>
    </row>
    <row r="94" ht="21" customHeight="1"/>
  </sheetData>
  <sheetProtection/>
  <mergeCells count="343">
    <mergeCell ref="A92:D92"/>
    <mergeCell ref="E92:AR92"/>
    <mergeCell ref="AS92:BB92"/>
    <mergeCell ref="BC92:BM92"/>
    <mergeCell ref="BN92:CB92"/>
    <mergeCell ref="A93:AR93"/>
    <mergeCell ref="AS93:BB93"/>
    <mergeCell ref="BC93:BM93"/>
    <mergeCell ref="BN93:CB93"/>
    <mergeCell ref="A90:AR90"/>
    <mergeCell ref="AS90:BB90"/>
    <mergeCell ref="BC90:BM90"/>
    <mergeCell ref="BN90:CB90"/>
    <mergeCell ref="A91:D91"/>
    <mergeCell ref="E91:AR91"/>
    <mergeCell ref="AS91:BB91"/>
    <mergeCell ref="BC91:BM91"/>
    <mergeCell ref="BN91:CB91"/>
    <mergeCell ref="A88:D88"/>
    <mergeCell ref="E88:AR88"/>
    <mergeCell ref="AS88:BB88"/>
    <mergeCell ref="BC88:BM88"/>
    <mergeCell ref="BN88:CB88"/>
    <mergeCell ref="A89:D89"/>
    <mergeCell ref="E89:AR89"/>
    <mergeCell ref="AS89:BB89"/>
    <mergeCell ref="BC89:BM89"/>
    <mergeCell ref="BN89:CB89"/>
    <mergeCell ref="A86:AR86"/>
    <mergeCell ref="AS86:BB86"/>
    <mergeCell ref="BC86:BM86"/>
    <mergeCell ref="BN86:CB86"/>
    <mergeCell ref="A87:D87"/>
    <mergeCell ref="E87:AR87"/>
    <mergeCell ref="AS87:BB87"/>
    <mergeCell ref="BC87:BM87"/>
    <mergeCell ref="BN87:CB87"/>
    <mergeCell ref="A84:D84"/>
    <mergeCell ref="E84:AR84"/>
    <mergeCell ref="AS84:BB84"/>
    <mergeCell ref="BC84:BM84"/>
    <mergeCell ref="BN84:CB84"/>
    <mergeCell ref="A85:D85"/>
    <mergeCell ref="E85:AR85"/>
    <mergeCell ref="AS85:BB85"/>
    <mergeCell ref="BC85:BM85"/>
    <mergeCell ref="BN85:CB85"/>
    <mergeCell ref="A82:D82"/>
    <mergeCell ref="E82:AR82"/>
    <mergeCell ref="AS82:BB82"/>
    <mergeCell ref="BC82:BM82"/>
    <mergeCell ref="BN82:CB82"/>
    <mergeCell ref="A83:D83"/>
    <mergeCell ref="E83:AR83"/>
    <mergeCell ref="AS83:BB83"/>
    <mergeCell ref="BC83:BM83"/>
    <mergeCell ref="BN83:CB83"/>
    <mergeCell ref="A80:D80"/>
    <mergeCell ref="E80:AR80"/>
    <mergeCell ref="AS80:BB80"/>
    <mergeCell ref="BC80:BM80"/>
    <mergeCell ref="BN80:CB80"/>
    <mergeCell ref="A81:AR81"/>
    <mergeCell ref="AS81:BB81"/>
    <mergeCell ref="BC81:BM81"/>
    <mergeCell ref="BN81:CB81"/>
    <mergeCell ref="A78:AR78"/>
    <mergeCell ref="AS78:BB78"/>
    <mergeCell ref="BC78:BM78"/>
    <mergeCell ref="BN78:CB78"/>
    <mergeCell ref="A79:D79"/>
    <mergeCell ref="E79:AR79"/>
    <mergeCell ref="AS79:BB79"/>
    <mergeCell ref="BC79:BM79"/>
    <mergeCell ref="BN79:CB79"/>
    <mergeCell ref="A76:D76"/>
    <mergeCell ref="E76:AR76"/>
    <mergeCell ref="AS76:BB76"/>
    <mergeCell ref="BC76:BM76"/>
    <mergeCell ref="BN76:CB76"/>
    <mergeCell ref="A77:D77"/>
    <mergeCell ref="E77:AR77"/>
    <mergeCell ref="AS77:BB77"/>
    <mergeCell ref="BC77:BM77"/>
    <mergeCell ref="BN77:CB77"/>
    <mergeCell ref="A74:D74"/>
    <mergeCell ref="E74:AR74"/>
    <mergeCell ref="AS74:BB74"/>
    <mergeCell ref="BC74:BM74"/>
    <mergeCell ref="BN74:CB74"/>
    <mergeCell ref="A75:AR75"/>
    <mergeCell ref="AS75:BB75"/>
    <mergeCell ref="BC75:BM75"/>
    <mergeCell ref="BN75:CB75"/>
    <mergeCell ref="A72:AR72"/>
    <mergeCell ref="AS72:BB72"/>
    <mergeCell ref="BC72:BM72"/>
    <mergeCell ref="BN72:CB72"/>
    <mergeCell ref="A73:D73"/>
    <mergeCell ref="E73:AR73"/>
    <mergeCell ref="AS73:BB73"/>
    <mergeCell ref="BC73:BM73"/>
    <mergeCell ref="BN73:CB73"/>
    <mergeCell ref="A70:D70"/>
    <mergeCell ref="E70:AR70"/>
    <mergeCell ref="AS70:BB70"/>
    <mergeCell ref="BC70:BM70"/>
    <mergeCell ref="BN70:CB70"/>
    <mergeCell ref="A71:D71"/>
    <mergeCell ref="E71:AR71"/>
    <mergeCell ref="AS71:BB71"/>
    <mergeCell ref="BC71:BM71"/>
    <mergeCell ref="BN71:CB71"/>
    <mergeCell ref="A68:D68"/>
    <mergeCell ref="E68:AR68"/>
    <mergeCell ref="AS68:BB68"/>
    <mergeCell ref="BC68:BM68"/>
    <mergeCell ref="BN68:CB68"/>
    <mergeCell ref="A69:AR69"/>
    <mergeCell ref="AS69:BB69"/>
    <mergeCell ref="BC69:BM69"/>
    <mergeCell ref="BN69:CB69"/>
    <mergeCell ref="A66:D66"/>
    <mergeCell ref="E66:AR66"/>
    <mergeCell ref="AS66:BB66"/>
    <mergeCell ref="BC66:BM66"/>
    <mergeCell ref="BN66:CB66"/>
    <mergeCell ref="A67:D67"/>
    <mergeCell ref="E67:AR67"/>
    <mergeCell ref="AS67:BB67"/>
    <mergeCell ref="BC67:BM67"/>
    <mergeCell ref="BN67:CB67"/>
    <mergeCell ref="CC62:CH62"/>
    <mergeCell ref="CC63:CD63"/>
    <mergeCell ref="CE63:CG63"/>
    <mergeCell ref="CH63:CH65"/>
    <mergeCell ref="CC64:CC65"/>
    <mergeCell ref="CD64:CD65"/>
    <mergeCell ref="CE64:CE65"/>
    <mergeCell ref="CF64:CF65"/>
    <mergeCell ref="CG64:CG65"/>
    <mergeCell ref="A56:AR56"/>
    <mergeCell ref="AS56:BB56"/>
    <mergeCell ref="BC56:BM56"/>
    <mergeCell ref="BN56:CB56"/>
    <mergeCell ref="A62:D65"/>
    <mergeCell ref="E62:AR65"/>
    <mergeCell ref="AS62:BB65"/>
    <mergeCell ref="BC62:BM65"/>
    <mergeCell ref="BN62:CB65"/>
    <mergeCell ref="A52:D52"/>
    <mergeCell ref="E52:AR52"/>
    <mergeCell ref="AS52:BB52"/>
    <mergeCell ref="BC52:BM52"/>
    <mergeCell ref="BN52:CB52"/>
    <mergeCell ref="A53:D53"/>
    <mergeCell ref="E53:AR53"/>
    <mergeCell ref="AS53:BB53"/>
    <mergeCell ref="BC53:BM53"/>
    <mergeCell ref="BN53:CB53"/>
    <mergeCell ref="CE49:CE50"/>
    <mergeCell ref="CF49:CF50"/>
    <mergeCell ref="CG49:CG50"/>
    <mergeCell ref="A51:D51"/>
    <mergeCell ref="E51:AR51"/>
    <mergeCell ref="AS51:BB51"/>
    <mergeCell ref="BC51:BM51"/>
    <mergeCell ref="BN51:CB51"/>
    <mergeCell ref="A47:D50"/>
    <mergeCell ref="E47:AR50"/>
    <mergeCell ref="AS47:BB50"/>
    <mergeCell ref="BC47:BM50"/>
    <mergeCell ref="BN47:CB50"/>
    <mergeCell ref="CC47:CH47"/>
    <mergeCell ref="CC48:CD48"/>
    <mergeCell ref="CE48:CG48"/>
    <mergeCell ref="CH48:CH50"/>
    <mergeCell ref="CC49:CC50"/>
    <mergeCell ref="CD49:CD50"/>
    <mergeCell ref="A42:D42"/>
    <mergeCell ref="E42:AN42"/>
    <mergeCell ref="AO42:BC42"/>
    <mergeCell ref="BD42:BM42"/>
    <mergeCell ref="BN42:CB42"/>
    <mergeCell ref="A43:AN43"/>
    <mergeCell ref="AO43:BC43"/>
    <mergeCell ref="BD43:BM43"/>
    <mergeCell ref="BN43:CB43"/>
    <mergeCell ref="A40:D40"/>
    <mergeCell ref="E40:AN40"/>
    <mergeCell ref="AO40:BC40"/>
    <mergeCell ref="BD40:BM40"/>
    <mergeCell ref="BN40:CB40"/>
    <mergeCell ref="A41:D41"/>
    <mergeCell ref="E41:AN41"/>
    <mergeCell ref="AO41:BC41"/>
    <mergeCell ref="BD41:BM41"/>
    <mergeCell ref="BN41:CB41"/>
    <mergeCell ref="CC36:CH36"/>
    <mergeCell ref="CC37:CD37"/>
    <mergeCell ref="CE37:CG37"/>
    <mergeCell ref="CH37:CH39"/>
    <mergeCell ref="CC38:CC39"/>
    <mergeCell ref="CD38:CD39"/>
    <mergeCell ref="CE38:CE39"/>
    <mergeCell ref="CF38:CF39"/>
    <mergeCell ref="CG38:CG39"/>
    <mergeCell ref="A32:AN32"/>
    <mergeCell ref="AO32:BC32"/>
    <mergeCell ref="BD32:BM32"/>
    <mergeCell ref="BN32:CB32"/>
    <mergeCell ref="A36:D39"/>
    <mergeCell ref="E36:AN39"/>
    <mergeCell ref="AO36:BC39"/>
    <mergeCell ref="BD36:BM39"/>
    <mergeCell ref="BN36:CB39"/>
    <mergeCell ref="A30:D30"/>
    <mergeCell ref="E30:AN30"/>
    <mergeCell ref="AO30:BC30"/>
    <mergeCell ref="BD30:BM30"/>
    <mergeCell ref="BN30:CB30"/>
    <mergeCell ref="A31:D31"/>
    <mergeCell ref="E31:AN31"/>
    <mergeCell ref="AO31:BC31"/>
    <mergeCell ref="BD31:BM31"/>
    <mergeCell ref="BN31:CB31"/>
    <mergeCell ref="A28:D28"/>
    <mergeCell ref="E28:AN28"/>
    <mergeCell ref="AO28:BC28"/>
    <mergeCell ref="BD28:BM28"/>
    <mergeCell ref="BN28:CB28"/>
    <mergeCell ref="A29:D29"/>
    <mergeCell ref="E29:AN29"/>
    <mergeCell ref="AO29:BC29"/>
    <mergeCell ref="BD29:BM29"/>
    <mergeCell ref="BN29:CB29"/>
    <mergeCell ref="CE25:CE26"/>
    <mergeCell ref="CF25:CF26"/>
    <mergeCell ref="CG25:CG26"/>
    <mergeCell ref="A27:D27"/>
    <mergeCell ref="E27:AN27"/>
    <mergeCell ref="AO27:BC27"/>
    <mergeCell ref="BD27:BM27"/>
    <mergeCell ref="BN27:CB27"/>
    <mergeCell ref="A23:D26"/>
    <mergeCell ref="E23:AN26"/>
    <mergeCell ref="AO23:BC26"/>
    <mergeCell ref="BD23:BM26"/>
    <mergeCell ref="BN23:CB26"/>
    <mergeCell ref="CC23:CH23"/>
    <mergeCell ref="CC24:CD24"/>
    <mergeCell ref="CE24:CG24"/>
    <mergeCell ref="CH24:CH26"/>
    <mergeCell ref="CC25:CC26"/>
    <mergeCell ref="CD25:CD26"/>
    <mergeCell ref="A17:D17"/>
    <mergeCell ref="E17:AM17"/>
    <mergeCell ref="AN17:BC17"/>
    <mergeCell ref="BD17:BM17"/>
    <mergeCell ref="BN17:CB17"/>
    <mergeCell ref="A19:AM19"/>
    <mergeCell ref="AN19:BC19"/>
    <mergeCell ref="BD19:BM19"/>
    <mergeCell ref="BN19:CB19"/>
    <mergeCell ref="A15:D15"/>
    <mergeCell ref="E15:AM15"/>
    <mergeCell ref="AN15:BC15"/>
    <mergeCell ref="BD15:BM15"/>
    <mergeCell ref="BN15:CB15"/>
    <mergeCell ref="A16:D16"/>
    <mergeCell ref="E16:AM16"/>
    <mergeCell ref="AN16:BC16"/>
    <mergeCell ref="BD16:BM16"/>
    <mergeCell ref="BN16:CB16"/>
    <mergeCell ref="A13:D13"/>
    <mergeCell ref="E13:AM13"/>
    <mergeCell ref="AN13:BC13"/>
    <mergeCell ref="BD13:BM13"/>
    <mergeCell ref="BN13:CB13"/>
    <mergeCell ref="A14:D14"/>
    <mergeCell ref="E14:AM14"/>
    <mergeCell ref="AN14:BC14"/>
    <mergeCell ref="BD14:BM14"/>
    <mergeCell ref="BN14:CB14"/>
    <mergeCell ref="A11:D11"/>
    <mergeCell ref="E11:AM11"/>
    <mergeCell ref="AN11:BC11"/>
    <mergeCell ref="BD11:BM11"/>
    <mergeCell ref="BN11:CB11"/>
    <mergeCell ref="A12:D12"/>
    <mergeCell ref="E12:AM12"/>
    <mergeCell ref="AN12:BC12"/>
    <mergeCell ref="BD12:BM12"/>
    <mergeCell ref="BN12:CB12"/>
    <mergeCell ref="A9:D9"/>
    <mergeCell ref="E9:AM9"/>
    <mergeCell ref="AN9:BC9"/>
    <mergeCell ref="BD9:BM9"/>
    <mergeCell ref="BN9:CB9"/>
    <mergeCell ref="A10:D10"/>
    <mergeCell ref="E10:AM10"/>
    <mergeCell ref="AN10:BC10"/>
    <mergeCell ref="BD10:BM10"/>
    <mergeCell ref="BN10:CB10"/>
    <mergeCell ref="A8:D8"/>
    <mergeCell ref="E8:AM8"/>
    <mergeCell ref="AN8:BC8"/>
    <mergeCell ref="BD8:BM8"/>
    <mergeCell ref="BN8:CB8"/>
    <mergeCell ref="CD5:CD6"/>
    <mergeCell ref="AN3:BC6"/>
    <mergeCell ref="BD3:BM6"/>
    <mergeCell ref="BN3:CB6"/>
    <mergeCell ref="CC3:CH3"/>
    <mergeCell ref="CF5:CF6"/>
    <mergeCell ref="CG5:CG6"/>
    <mergeCell ref="A7:D7"/>
    <mergeCell ref="E7:AM7"/>
    <mergeCell ref="AN7:BC7"/>
    <mergeCell ref="BD7:BM7"/>
    <mergeCell ref="BN7:CB7"/>
    <mergeCell ref="A3:D6"/>
    <mergeCell ref="E3:AM6"/>
    <mergeCell ref="CC4:CD4"/>
    <mergeCell ref="CE4:CG4"/>
    <mergeCell ref="CH4:CH6"/>
    <mergeCell ref="CC5:CC6"/>
    <mergeCell ref="A54:D54"/>
    <mergeCell ref="E54:AR54"/>
    <mergeCell ref="AS54:BB54"/>
    <mergeCell ref="BC54:BM54"/>
    <mergeCell ref="BN54:CB54"/>
    <mergeCell ref="CE5:CE6"/>
    <mergeCell ref="A55:D55"/>
    <mergeCell ref="E55:AR55"/>
    <mergeCell ref="AS55:BB55"/>
    <mergeCell ref="BC55:BM55"/>
    <mergeCell ref="BN55:CB55"/>
    <mergeCell ref="A18:D18"/>
    <mergeCell ref="E18:AM18"/>
    <mergeCell ref="AN18:BC18"/>
    <mergeCell ref="BD18:BM18"/>
    <mergeCell ref="BN18:CB18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CH39"/>
  <sheetViews>
    <sheetView zoomScalePageLayoutView="0" workbookViewId="0" topLeftCell="A1">
      <selection activeCell="BD28" sqref="BD28"/>
    </sheetView>
  </sheetViews>
  <sheetFormatPr defaultColWidth="1.12109375" defaultRowHeight="12.75"/>
  <cols>
    <col min="1" max="1" width="2.125" style="10" bestFit="1" customWidth="1"/>
    <col min="2" max="80" width="1.12109375" style="10" customWidth="1"/>
    <col min="81" max="83" width="9.375" style="10" customWidth="1"/>
    <col min="84" max="84" width="9.125" style="10" customWidth="1"/>
    <col min="85" max="85" width="8.375" style="10" customWidth="1"/>
    <col min="86" max="86" width="15.125" style="10" customWidth="1"/>
    <col min="87" max="16384" width="1.12109375" style="10" customWidth="1"/>
  </cols>
  <sheetData>
    <row r="1" ht="15.75">
      <c r="A1" s="6" t="s">
        <v>138</v>
      </c>
    </row>
    <row r="3" spans="1:86" s="6" customFormat="1" ht="15.75">
      <c r="A3" s="26" t="s">
        <v>139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</row>
    <row r="4" spans="1:80" s="9" customFormat="1" ht="9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6" ht="12.75" customHeight="1">
      <c r="A5" s="63" t="s">
        <v>39</v>
      </c>
      <c r="B5" s="63"/>
      <c r="C5" s="63"/>
      <c r="D5" s="63"/>
      <c r="E5" s="134" t="s">
        <v>4</v>
      </c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17" t="s">
        <v>64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9"/>
      <c r="CC5" s="164"/>
      <c r="CD5" s="164"/>
      <c r="CE5" s="164"/>
      <c r="CF5" s="164"/>
      <c r="CG5" s="164"/>
      <c r="CH5" s="164"/>
    </row>
    <row r="6" spans="1:86" ht="83.25" customHeight="1">
      <c r="A6" s="63"/>
      <c r="B6" s="63"/>
      <c r="C6" s="63"/>
      <c r="D6" s="63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20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2"/>
      <c r="CC6" s="121"/>
      <c r="CD6" s="121"/>
      <c r="CE6" s="121"/>
      <c r="CF6" s="121"/>
      <c r="CG6" s="121"/>
      <c r="CH6" s="121"/>
    </row>
    <row r="7" spans="1:86" ht="12.75" customHeight="1">
      <c r="A7" s="63"/>
      <c r="B7" s="63"/>
      <c r="C7" s="63"/>
      <c r="D7" s="63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20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2"/>
      <c r="CC7" s="163"/>
      <c r="CD7" s="163"/>
      <c r="CE7" s="163"/>
      <c r="CF7" s="163"/>
      <c r="CG7" s="163"/>
      <c r="CH7" s="121"/>
    </row>
    <row r="8" spans="1:86" ht="12.75">
      <c r="A8" s="63"/>
      <c r="B8" s="63"/>
      <c r="C8" s="63"/>
      <c r="D8" s="63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23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5"/>
      <c r="CC8" s="163"/>
      <c r="CD8" s="163"/>
      <c r="CE8" s="163"/>
      <c r="CF8" s="163"/>
      <c r="CG8" s="163"/>
      <c r="CH8" s="121"/>
    </row>
    <row r="9" spans="1:86" ht="12.75">
      <c r="A9" s="134">
        <v>1</v>
      </c>
      <c r="B9" s="134"/>
      <c r="C9" s="134"/>
      <c r="D9" s="134"/>
      <c r="E9" s="134">
        <v>2</v>
      </c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45">
        <v>3</v>
      </c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7"/>
      <c r="CC9" s="17"/>
      <c r="CD9" s="17"/>
      <c r="CE9" s="17"/>
      <c r="CF9" s="17"/>
      <c r="CG9" s="17"/>
      <c r="CH9" s="17"/>
    </row>
    <row r="10" spans="1:86" ht="12.75">
      <c r="A10" s="126"/>
      <c r="B10" s="126"/>
      <c r="C10" s="126"/>
      <c r="D10" s="126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78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79"/>
      <c r="CC10" s="25"/>
      <c r="CD10" s="25"/>
      <c r="CE10" s="25"/>
      <c r="CF10" s="25"/>
      <c r="CG10" s="25"/>
      <c r="CH10" s="25"/>
    </row>
    <row r="11" spans="1:86" ht="12.75">
      <c r="A11" s="126"/>
      <c r="B11" s="126"/>
      <c r="C11" s="126"/>
      <c r="D11" s="126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78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79"/>
      <c r="CC11" s="25"/>
      <c r="CD11" s="25"/>
      <c r="CE11" s="25"/>
      <c r="CF11" s="25"/>
      <c r="CG11" s="25"/>
      <c r="CH11" s="25"/>
    </row>
    <row r="12" spans="1:86" ht="12.75">
      <c r="A12" s="64" t="s">
        <v>117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6"/>
      <c r="AO12" s="78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79"/>
      <c r="CC12" s="25"/>
      <c r="CD12" s="25"/>
      <c r="CE12" s="25"/>
      <c r="CF12" s="25"/>
      <c r="CG12" s="25"/>
      <c r="CH12" s="25"/>
    </row>
    <row r="13" s="1" customFormat="1" ht="15.75"/>
    <row r="14" spans="1:86" s="1" customFormat="1" ht="46.5" customHeight="1">
      <c r="A14" s="72" t="s">
        <v>140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</row>
    <row r="15" spans="1:86" s="1" customFormat="1" ht="15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9"/>
      <c r="CD15" s="9"/>
      <c r="CE15" s="9"/>
      <c r="CF15" s="9"/>
      <c r="CG15" s="9"/>
      <c r="CH15" s="9"/>
    </row>
    <row r="16" spans="1:86" s="1" customFormat="1" ht="15.75">
      <c r="A16" s="63" t="s">
        <v>39</v>
      </c>
      <c r="B16" s="63"/>
      <c r="C16" s="63"/>
      <c r="D16" s="63"/>
      <c r="E16" s="134" t="s">
        <v>4</v>
      </c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17" t="s">
        <v>5</v>
      </c>
      <c r="AT16" s="118"/>
      <c r="AU16" s="118"/>
      <c r="AV16" s="118"/>
      <c r="AW16" s="118"/>
      <c r="AX16" s="118"/>
      <c r="AY16" s="118"/>
      <c r="AZ16" s="118"/>
      <c r="BA16" s="118"/>
      <c r="BB16" s="119"/>
      <c r="BC16" s="63" t="s">
        <v>64</v>
      </c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117" t="s">
        <v>6</v>
      </c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9"/>
      <c r="CC16" s="164"/>
      <c r="CD16" s="164"/>
      <c r="CE16" s="164"/>
      <c r="CF16" s="164"/>
      <c r="CG16" s="164"/>
      <c r="CH16" s="164"/>
    </row>
    <row r="17" spans="1:86" s="1" customFormat="1" ht="84" customHeight="1">
      <c r="A17" s="63"/>
      <c r="B17" s="63"/>
      <c r="C17" s="63"/>
      <c r="D17" s="63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20"/>
      <c r="AT17" s="121"/>
      <c r="AU17" s="121"/>
      <c r="AV17" s="121"/>
      <c r="AW17" s="121"/>
      <c r="AX17" s="121"/>
      <c r="AY17" s="121"/>
      <c r="AZ17" s="121"/>
      <c r="BA17" s="121"/>
      <c r="BB17" s="122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120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2"/>
      <c r="CC17" s="121"/>
      <c r="CD17" s="121"/>
      <c r="CE17" s="121"/>
      <c r="CF17" s="121"/>
      <c r="CG17" s="121"/>
      <c r="CH17" s="121"/>
    </row>
    <row r="18" spans="1:86" s="1" customFormat="1" ht="15.75">
      <c r="A18" s="63"/>
      <c r="B18" s="63"/>
      <c r="C18" s="63"/>
      <c r="D18" s="63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20"/>
      <c r="AT18" s="121"/>
      <c r="AU18" s="121"/>
      <c r="AV18" s="121"/>
      <c r="AW18" s="121"/>
      <c r="AX18" s="121"/>
      <c r="AY18" s="121"/>
      <c r="AZ18" s="121"/>
      <c r="BA18" s="121"/>
      <c r="BB18" s="122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120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2"/>
      <c r="CC18" s="163"/>
      <c r="CD18" s="163"/>
      <c r="CE18" s="163"/>
      <c r="CF18" s="163"/>
      <c r="CG18" s="163"/>
      <c r="CH18" s="121"/>
    </row>
    <row r="19" spans="1:86" s="1" customFormat="1" ht="15.75">
      <c r="A19" s="63"/>
      <c r="B19" s="63"/>
      <c r="C19" s="63"/>
      <c r="D19" s="63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23"/>
      <c r="AT19" s="124"/>
      <c r="AU19" s="124"/>
      <c r="AV19" s="124"/>
      <c r="AW19" s="124"/>
      <c r="AX19" s="124"/>
      <c r="AY19" s="124"/>
      <c r="AZ19" s="124"/>
      <c r="BA19" s="124"/>
      <c r="BB19" s="125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123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5"/>
      <c r="CC19" s="163"/>
      <c r="CD19" s="163"/>
      <c r="CE19" s="163"/>
      <c r="CF19" s="163"/>
      <c r="CG19" s="163"/>
      <c r="CH19" s="121"/>
    </row>
    <row r="20" spans="1:86" s="1" customFormat="1" ht="15.75">
      <c r="A20" s="134">
        <v>1</v>
      </c>
      <c r="B20" s="134"/>
      <c r="C20" s="134"/>
      <c r="D20" s="134"/>
      <c r="E20" s="134">
        <v>2</v>
      </c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>
        <v>3</v>
      </c>
      <c r="AT20" s="134"/>
      <c r="AU20" s="134"/>
      <c r="AV20" s="134"/>
      <c r="AW20" s="134"/>
      <c r="AX20" s="134"/>
      <c r="AY20" s="134"/>
      <c r="AZ20" s="134"/>
      <c r="BA20" s="134"/>
      <c r="BB20" s="134"/>
      <c r="BC20" s="134">
        <v>4</v>
      </c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 t="s">
        <v>58</v>
      </c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7"/>
      <c r="CD20" s="17"/>
      <c r="CE20" s="17"/>
      <c r="CF20" s="17"/>
      <c r="CG20" s="17"/>
      <c r="CH20" s="17"/>
    </row>
    <row r="21" spans="1:86" s="1" customFormat="1" ht="15.75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162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25"/>
      <c r="CD21" s="25"/>
      <c r="CE21" s="25"/>
      <c r="CF21" s="25"/>
      <c r="CG21" s="25"/>
      <c r="CH21" s="25"/>
    </row>
    <row r="22" spans="1:86" s="1" customFormat="1" ht="15.75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25"/>
      <c r="CD22" s="25"/>
      <c r="CE22" s="25"/>
      <c r="CF22" s="25"/>
      <c r="CG22" s="25"/>
      <c r="CH22" s="25"/>
    </row>
    <row r="23" spans="1:86" s="1" customFormat="1" ht="15.75">
      <c r="A23" s="64" t="s">
        <v>71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6"/>
      <c r="AS23" s="62" t="s">
        <v>3</v>
      </c>
      <c r="AT23" s="62"/>
      <c r="AU23" s="62"/>
      <c r="AV23" s="62"/>
      <c r="AW23" s="62"/>
      <c r="AX23" s="62"/>
      <c r="AY23" s="62"/>
      <c r="AZ23" s="62"/>
      <c r="BA23" s="62"/>
      <c r="BB23" s="62"/>
      <c r="BC23" s="62" t="s">
        <v>3</v>
      </c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25"/>
      <c r="CD23" s="25"/>
      <c r="CE23" s="25"/>
      <c r="CF23" s="25"/>
      <c r="CG23" s="25"/>
      <c r="CH23" s="25"/>
    </row>
    <row r="24" s="1" customFormat="1" ht="15.75"/>
    <row r="25" s="1" customFormat="1" ht="15.75"/>
    <row r="26" s="1" customFormat="1" ht="15.75"/>
    <row r="27" s="1" customFormat="1" ht="15.75"/>
    <row r="28" s="1" customFormat="1" ht="15.75"/>
    <row r="29" s="1" customFormat="1" ht="15.75"/>
    <row r="30" spans="1:86" ht="15.75">
      <c r="A30" s="144" t="s">
        <v>141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</row>
    <row r="31" spans="1:86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9"/>
      <c r="CD31" s="9"/>
      <c r="CE31" s="9"/>
      <c r="CF31" s="9"/>
      <c r="CG31" s="9"/>
      <c r="CH31" s="9"/>
    </row>
    <row r="32" spans="1:86" ht="12.75">
      <c r="A32" s="63" t="s">
        <v>39</v>
      </c>
      <c r="B32" s="63"/>
      <c r="C32" s="63"/>
      <c r="D32" s="63"/>
      <c r="E32" s="134" t="s">
        <v>4</v>
      </c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 t="s">
        <v>5</v>
      </c>
      <c r="AT32" s="134"/>
      <c r="AU32" s="134"/>
      <c r="AV32" s="134"/>
      <c r="AW32" s="134"/>
      <c r="AX32" s="134"/>
      <c r="AY32" s="134"/>
      <c r="AZ32" s="134"/>
      <c r="BA32" s="134"/>
      <c r="BB32" s="134"/>
      <c r="BC32" s="63" t="s">
        <v>64</v>
      </c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134" t="s">
        <v>6</v>
      </c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64"/>
      <c r="CD32" s="164"/>
      <c r="CE32" s="164"/>
      <c r="CF32" s="164"/>
      <c r="CG32" s="164"/>
      <c r="CH32" s="164"/>
    </row>
    <row r="33" spans="1:86" ht="79.5" customHeight="1">
      <c r="A33" s="63"/>
      <c r="B33" s="63"/>
      <c r="C33" s="63"/>
      <c r="D33" s="63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21"/>
      <c r="CD33" s="121"/>
      <c r="CE33" s="121"/>
      <c r="CF33" s="121"/>
      <c r="CG33" s="121"/>
      <c r="CH33" s="121"/>
    </row>
    <row r="34" spans="1:86" ht="12.75" customHeight="1">
      <c r="A34" s="63"/>
      <c r="B34" s="63"/>
      <c r="C34" s="63"/>
      <c r="D34" s="63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63"/>
      <c r="CD34" s="163"/>
      <c r="CE34" s="163"/>
      <c r="CF34" s="163"/>
      <c r="CG34" s="163"/>
      <c r="CH34" s="121"/>
    </row>
    <row r="35" spans="1:86" ht="12.75">
      <c r="A35" s="63"/>
      <c r="B35" s="63"/>
      <c r="C35" s="63"/>
      <c r="D35" s="63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63"/>
      <c r="CD35" s="163"/>
      <c r="CE35" s="163"/>
      <c r="CF35" s="163"/>
      <c r="CG35" s="163"/>
      <c r="CH35" s="121"/>
    </row>
    <row r="36" spans="1:86" ht="12.75">
      <c r="A36" s="134">
        <v>1</v>
      </c>
      <c r="B36" s="134"/>
      <c r="C36" s="134"/>
      <c r="D36" s="134"/>
      <c r="E36" s="134">
        <v>2</v>
      </c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>
        <v>3</v>
      </c>
      <c r="AT36" s="134"/>
      <c r="AU36" s="134"/>
      <c r="AV36" s="134"/>
      <c r="AW36" s="134"/>
      <c r="AX36" s="134"/>
      <c r="AY36" s="134"/>
      <c r="AZ36" s="134"/>
      <c r="BA36" s="134"/>
      <c r="BB36" s="134"/>
      <c r="BC36" s="134">
        <v>4</v>
      </c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 t="s">
        <v>58</v>
      </c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7"/>
      <c r="CD36" s="17"/>
      <c r="CE36" s="17"/>
      <c r="CF36" s="17"/>
      <c r="CG36" s="17"/>
      <c r="CH36" s="17"/>
    </row>
    <row r="37" spans="1:86" ht="12.75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162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25"/>
      <c r="CD37" s="25"/>
      <c r="CE37" s="25"/>
      <c r="CF37" s="25"/>
      <c r="CG37" s="25"/>
      <c r="CH37" s="25"/>
    </row>
    <row r="38" spans="1:86" ht="12.75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25"/>
      <c r="CD38" s="25"/>
      <c r="CE38" s="25"/>
      <c r="CF38" s="25"/>
      <c r="CG38" s="25"/>
      <c r="CH38" s="25"/>
    </row>
    <row r="39" spans="1:86" ht="12.75">
      <c r="A39" s="64" t="s">
        <v>79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6"/>
      <c r="AS39" s="62" t="s">
        <v>3</v>
      </c>
      <c r="AT39" s="62"/>
      <c r="AU39" s="62"/>
      <c r="AV39" s="62"/>
      <c r="AW39" s="62"/>
      <c r="AX39" s="62"/>
      <c r="AY39" s="62"/>
      <c r="AZ39" s="62"/>
      <c r="BA39" s="62"/>
      <c r="BB39" s="62"/>
      <c r="BC39" s="62" t="s">
        <v>3</v>
      </c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25"/>
      <c r="CD39" s="25"/>
      <c r="CE39" s="25"/>
      <c r="CF39" s="25"/>
      <c r="CG39" s="25"/>
      <c r="CH39" s="25"/>
    </row>
  </sheetData>
  <sheetProtection/>
  <mergeCells count="91">
    <mergeCell ref="A39:AR39"/>
    <mergeCell ref="AS39:BB39"/>
    <mergeCell ref="BC39:BM39"/>
    <mergeCell ref="BN39:CB39"/>
    <mergeCell ref="A16:D19"/>
    <mergeCell ref="E16:AR19"/>
    <mergeCell ref="AS16:BB19"/>
    <mergeCell ref="BC16:BM19"/>
    <mergeCell ref="BN16:CB19"/>
    <mergeCell ref="A20:D20"/>
    <mergeCell ref="A37:D37"/>
    <mergeCell ref="E37:AR37"/>
    <mergeCell ref="AS37:BB37"/>
    <mergeCell ref="BC37:BM37"/>
    <mergeCell ref="BN37:CB37"/>
    <mergeCell ref="A38:D38"/>
    <mergeCell ref="E38:AR38"/>
    <mergeCell ref="AS38:BB38"/>
    <mergeCell ref="BC38:BM38"/>
    <mergeCell ref="BN38:CB38"/>
    <mergeCell ref="A36:D36"/>
    <mergeCell ref="E36:AR36"/>
    <mergeCell ref="AS36:BB36"/>
    <mergeCell ref="BC36:BM36"/>
    <mergeCell ref="BN36:CB36"/>
    <mergeCell ref="A32:D35"/>
    <mergeCell ref="E32:AR35"/>
    <mergeCell ref="AS32:BB35"/>
    <mergeCell ref="BC32:BM35"/>
    <mergeCell ref="BN32:CB35"/>
    <mergeCell ref="CC32:CH32"/>
    <mergeCell ref="CC33:CD33"/>
    <mergeCell ref="CE33:CG33"/>
    <mergeCell ref="CH33:CH35"/>
    <mergeCell ref="CC34:CC35"/>
    <mergeCell ref="CD34:CD35"/>
    <mergeCell ref="CE34:CE35"/>
    <mergeCell ref="CF34:CF35"/>
    <mergeCell ref="CG34:CG35"/>
    <mergeCell ref="A12:AN12"/>
    <mergeCell ref="A9:D9"/>
    <mergeCell ref="E9:AN9"/>
    <mergeCell ref="A10:D10"/>
    <mergeCell ref="E10:AN10"/>
    <mergeCell ref="A30:CH30"/>
    <mergeCell ref="A23:AR23"/>
    <mergeCell ref="AS23:BB23"/>
    <mergeCell ref="BC23:BM23"/>
    <mergeCell ref="BN23:CB23"/>
    <mergeCell ref="CC7:CC8"/>
    <mergeCell ref="CD7:CD8"/>
    <mergeCell ref="CE7:CE8"/>
    <mergeCell ref="CF7:CF8"/>
    <mergeCell ref="A11:D11"/>
    <mergeCell ref="E11:AN11"/>
    <mergeCell ref="CG7:CG8"/>
    <mergeCell ref="CG18:CG19"/>
    <mergeCell ref="A5:D8"/>
    <mergeCell ref="E5:AN8"/>
    <mergeCell ref="CC16:CH16"/>
    <mergeCell ref="A14:CH14"/>
    <mergeCell ref="CC5:CH5"/>
    <mergeCell ref="CC6:CD6"/>
    <mergeCell ref="CE6:CG6"/>
    <mergeCell ref="CH6:CH8"/>
    <mergeCell ref="E20:AR20"/>
    <mergeCell ref="AS21:BB21"/>
    <mergeCell ref="BC21:BM21"/>
    <mergeCell ref="BN21:CB21"/>
    <mergeCell ref="AS20:BB20"/>
    <mergeCell ref="BC20:BM20"/>
    <mergeCell ref="A21:D21"/>
    <mergeCell ref="E21:AR21"/>
    <mergeCell ref="CH17:CH19"/>
    <mergeCell ref="CC18:CC19"/>
    <mergeCell ref="CD18:CD19"/>
    <mergeCell ref="CE18:CE19"/>
    <mergeCell ref="CF18:CF19"/>
    <mergeCell ref="CC17:CD17"/>
    <mergeCell ref="CE17:CG17"/>
    <mergeCell ref="BN20:CB20"/>
    <mergeCell ref="A22:D22"/>
    <mergeCell ref="E22:AR22"/>
    <mergeCell ref="AS22:BB22"/>
    <mergeCell ref="BC22:BM22"/>
    <mergeCell ref="BN22:CB22"/>
    <mergeCell ref="AO5:CB8"/>
    <mergeCell ref="AO9:CB9"/>
    <mergeCell ref="AO10:CB10"/>
    <mergeCell ref="AO11:CB11"/>
    <mergeCell ref="AO12:C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Елена Гуляева</cp:lastModifiedBy>
  <cp:lastPrinted>2020-02-11T19:13:00Z</cp:lastPrinted>
  <dcterms:created xsi:type="dcterms:W3CDTF">2004-09-19T06:34:55Z</dcterms:created>
  <dcterms:modified xsi:type="dcterms:W3CDTF">2020-02-11T21:12:17Z</dcterms:modified>
  <cp:category/>
  <cp:version/>
  <cp:contentType/>
  <cp:contentStatus/>
</cp:coreProperties>
</file>